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kument\KÉPVISELŐ TESTÜLET\2024. évre\BALATONSZEMES\ELŐTERJESZTÉSEK\2024-01-25\"/>
    </mc:Choice>
  </mc:AlternateContent>
  <xr:revisionPtr revIDLastSave="0" documentId="8_{CF86C1FE-6B5F-4D8C-8330-72CC9A9F992F}" xr6:coauthVersionLast="47" xr6:coauthVersionMax="47" xr10:uidLastSave="{00000000-0000-0000-0000-000000000000}"/>
  <bookViews>
    <workbookView xWindow="-120" yWindow="-120" windowWidth="24240" windowHeight="13140" tabRatio="854" xr2:uid="{2A6D5D96-4AED-4079-876C-5F9C8349C3B9}"/>
  </bookViews>
  <sheets>
    <sheet name="2024. évi I.forduló" sheetId="19" r:id="rId1"/>
    <sheet name="Önkormányzat" sheetId="24" r:id="rId2"/>
    <sheet name="Intézm.összesen" sheetId="23" r:id="rId3"/>
    <sheet name="Balatonszemesi Közös Önk.Hiv." sheetId="25" r:id="rId4"/>
    <sheet name="Latinovits Zoltán Műv." sheetId="26" r:id="rId5"/>
    <sheet name="Önkormányzat egyéb bevételek" sheetId="7" r:id="rId6"/>
    <sheet name="Állami támogatások" sheetId="21" r:id="rId7"/>
    <sheet name="Adók " sheetId="3" r:id="rId8"/>
    <sheet name="Önkormányzat kiadásai" sheetId="6" r:id="rId9"/>
    <sheet name="Átadott pénzeszközök" sheetId="20" r:id="rId10"/>
    <sheet name="Beruházások" sheetId="9" r:id="rId11"/>
    <sheet name="Civil szervezetek támogatása" sheetId="10" r:id="rId12"/>
    <sheet name="Tartalék" sheetId="11" r:id="rId13"/>
    <sheet name="Óvoda finanszírozás bemutatása" sheetId="16" r:id="rId14"/>
    <sheet name="&quot;Szemesért&quot; Kft." sheetId="18" r:id="rId15"/>
  </sheets>
  <externalReferences>
    <externalReference r:id="rId16"/>
    <externalReference r:id="rId17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6" l="1"/>
  <c r="J18" i="19"/>
  <c r="H16" i="23"/>
  <c r="J8" i="19"/>
  <c r="J6" i="19" s="1"/>
  <c r="J20" i="19"/>
  <c r="J23" i="19"/>
  <c r="J24" i="19"/>
  <c r="J25" i="19"/>
  <c r="J26" i="19"/>
  <c r="U21" i="19"/>
  <c r="U17" i="19"/>
  <c r="U8" i="19"/>
  <c r="U7" i="19"/>
  <c r="U6" i="19"/>
  <c r="U5" i="19"/>
  <c r="U27" i="19"/>
  <c r="O9" i="20"/>
  <c r="H53" i="24" s="1"/>
  <c r="J33" i="19"/>
  <c r="J19" i="19"/>
  <c r="J12" i="19"/>
  <c r="J10" i="19"/>
  <c r="H50" i="24"/>
  <c r="B28" i="9"/>
  <c r="H42" i="24"/>
  <c r="H44" i="24"/>
  <c r="H43" i="24"/>
  <c r="H40" i="24"/>
  <c r="H41" i="23"/>
  <c r="H40" i="23"/>
  <c r="H30" i="23"/>
  <c r="H29" i="23"/>
  <c r="H28" i="23"/>
  <c r="B27" i="9"/>
  <c r="H18" i="23"/>
  <c r="H9" i="23"/>
  <c r="H12" i="23"/>
  <c r="G12" i="23"/>
  <c r="H14" i="23"/>
  <c r="H46" i="23"/>
  <c r="H43" i="23"/>
  <c r="H42" i="23"/>
  <c r="H39" i="23"/>
  <c r="H38" i="23"/>
  <c r="H37" i="23"/>
  <c r="U18" i="19" s="1"/>
  <c r="U16" i="19" s="1"/>
  <c r="H36" i="23"/>
  <c r="H35" i="23"/>
  <c r="H34" i="23"/>
  <c r="H33" i="23"/>
  <c r="H32" i="23"/>
  <c r="H31" i="23"/>
  <c r="H27" i="23"/>
  <c r="H23" i="23"/>
  <c r="H22" i="23"/>
  <c r="H19" i="23"/>
  <c r="H15" i="23"/>
  <c r="H13" i="23"/>
  <c r="H11" i="23"/>
  <c r="H10" i="23"/>
  <c r="H8" i="23"/>
  <c r="H7" i="23"/>
  <c r="G46" i="23"/>
  <c r="E46" i="23"/>
  <c r="D46" i="23"/>
  <c r="C46" i="23"/>
  <c r="G45" i="23"/>
  <c r="E45" i="23"/>
  <c r="D45" i="23"/>
  <c r="C45" i="23"/>
  <c r="G44" i="23"/>
  <c r="E44" i="23"/>
  <c r="D44" i="23"/>
  <c r="C44" i="23"/>
  <c r="G43" i="23"/>
  <c r="E43" i="23"/>
  <c r="D43" i="23"/>
  <c r="C43" i="23"/>
  <c r="G42" i="23"/>
  <c r="E42" i="23"/>
  <c r="D42" i="23"/>
  <c r="C42" i="23"/>
  <c r="G41" i="23"/>
  <c r="E41" i="23"/>
  <c r="D41" i="23"/>
  <c r="C41" i="23"/>
  <c r="G40" i="23"/>
  <c r="E40" i="23"/>
  <c r="D40" i="23"/>
  <c r="C40" i="23"/>
  <c r="G39" i="23"/>
  <c r="E39" i="23"/>
  <c r="D39" i="23"/>
  <c r="C39" i="23"/>
  <c r="G38" i="23"/>
  <c r="E38" i="23"/>
  <c r="D38" i="23"/>
  <c r="C38" i="23"/>
  <c r="G37" i="23"/>
  <c r="E37" i="23"/>
  <c r="D37" i="23"/>
  <c r="C37" i="23"/>
  <c r="G36" i="23"/>
  <c r="E36" i="23"/>
  <c r="D36" i="23"/>
  <c r="C36" i="23"/>
  <c r="G35" i="23"/>
  <c r="E35" i="23"/>
  <c r="D35" i="23"/>
  <c r="C35" i="23"/>
  <c r="G34" i="23"/>
  <c r="E34" i="23"/>
  <c r="D34" i="23"/>
  <c r="C34" i="23"/>
  <c r="G33" i="23"/>
  <c r="F33" i="23"/>
  <c r="E33" i="23"/>
  <c r="D33" i="23"/>
  <c r="C33" i="23"/>
  <c r="G32" i="23"/>
  <c r="F32" i="23"/>
  <c r="E32" i="23"/>
  <c r="D32" i="23"/>
  <c r="C32" i="23"/>
  <c r="G31" i="23"/>
  <c r="E31" i="23"/>
  <c r="D31" i="23"/>
  <c r="C31" i="23"/>
  <c r="G30" i="23"/>
  <c r="F30" i="23"/>
  <c r="E30" i="23"/>
  <c r="D30" i="23"/>
  <c r="C30" i="23"/>
  <c r="G29" i="23"/>
  <c r="E29" i="23"/>
  <c r="D29" i="23"/>
  <c r="C29" i="23"/>
  <c r="G28" i="23"/>
  <c r="E28" i="23"/>
  <c r="D28" i="23"/>
  <c r="C28" i="23"/>
  <c r="G27" i="23"/>
  <c r="F27" i="23"/>
  <c r="E27" i="23"/>
  <c r="D27" i="23"/>
  <c r="C27" i="23"/>
  <c r="G23" i="23"/>
  <c r="E23" i="23"/>
  <c r="D23" i="23"/>
  <c r="C23" i="23"/>
  <c r="G22" i="23"/>
  <c r="E22" i="23"/>
  <c r="D22" i="23"/>
  <c r="C22" i="23"/>
  <c r="G21" i="23"/>
  <c r="E21" i="23"/>
  <c r="D21" i="23"/>
  <c r="C21" i="23"/>
  <c r="G20" i="23"/>
  <c r="E20" i="23"/>
  <c r="D20" i="23"/>
  <c r="C20" i="23"/>
  <c r="G19" i="23"/>
  <c r="E19" i="23"/>
  <c r="D19" i="23"/>
  <c r="C19" i="23"/>
  <c r="D18" i="23"/>
  <c r="C18" i="23"/>
  <c r="D17" i="23"/>
  <c r="C17" i="23"/>
  <c r="G16" i="23"/>
  <c r="E16" i="23"/>
  <c r="D16" i="23"/>
  <c r="C16" i="23"/>
  <c r="G15" i="23"/>
  <c r="E15" i="23"/>
  <c r="D15" i="23"/>
  <c r="C15" i="23"/>
  <c r="G14" i="23"/>
  <c r="E14" i="23"/>
  <c r="D14" i="23"/>
  <c r="C14" i="23"/>
  <c r="G13" i="23"/>
  <c r="E13" i="23"/>
  <c r="D13" i="23"/>
  <c r="C13" i="23"/>
  <c r="E12" i="23"/>
  <c r="D12" i="23"/>
  <c r="C12" i="23"/>
  <c r="G11" i="23"/>
  <c r="E11" i="23"/>
  <c r="D11" i="23"/>
  <c r="C11" i="23"/>
  <c r="G10" i="23"/>
  <c r="E10" i="23"/>
  <c r="D10" i="23"/>
  <c r="C10" i="23"/>
  <c r="G9" i="23"/>
  <c r="E9" i="23"/>
  <c r="D9" i="23"/>
  <c r="C9" i="23"/>
  <c r="G8" i="23"/>
  <c r="E8" i="23"/>
  <c r="D8" i="23"/>
  <c r="C8" i="23"/>
  <c r="G7" i="23"/>
  <c r="E7" i="23"/>
  <c r="D7" i="23"/>
  <c r="C7" i="23"/>
  <c r="B21" i="9"/>
  <c r="H9" i="24"/>
  <c r="F8" i="11"/>
  <c r="I8" i="20"/>
  <c r="I9" i="20"/>
  <c r="J22" i="19" l="1"/>
  <c r="J31" i="19"/>
  <c r="E18" i="23"/>
  <c r="G18" i="23" s="1"/>
  <c r="E17" i="23"/>
  <c r="G17" i="23" s="1"/>
  <c r="J28" i="21"/>
  <c r="U23" i="19"/>
  <c r="C47" i="18"/>
  <c r="B47" i="18"/>
  <c r="C13" i="18"/>
  <c r="B13" i="18"/>
  <c r="B48" i="18" s="1"/>
  <c r="B7" i="18"/>
  <c r="C48" i="18" l="1"/>
  <c r="C3" i="18" s="1"/>
  <c r="G13" i="16"/>
  <c r="H35" i="26"/>
  <c r="H32" i="26"/>
  <c r="H27" i="26" s="1"/>
  <c r="G35" i="26"/>
  <c r="E35" i="26"/>
  <c r="D35" i="26"/>
  <c r="C35" i="26"/>
  <c r="G32" i="26"/>
  <c r="E32" i="26"/>
  <c r="D32" i="26"/>
  <c r="C32" i="26"/>
  <c r="C27" i="26" s="1"/>
  <c r="C40" i="26" s="1"/>
  <c r="E30" i="26"/>
  <c r="G30" i="26" s="1"/>
  <c r="E28" i="26"/>
  <c r="E27" i="26" s="1"/>
  <c r="E40" i="26" s="1"/>
  <c r="E41" i="26" s="1"/>
  <c r="D27" i="26"/>
  <c r="D40" i="26" s="1"/>
  <c r="D41" i="26" s="1"/>
  <c r="E18" i="26"/>
  <c r="G18" i="26" s="1"/>
  <c r="D16" i="26"/>
  <c r="D20" i="26" s="1"/>
  <c r="D21" i="26" s="1"/>
  <c r="E12" i="26"/>
  <c r="H32" i="25"/>
  <c r="C7" i="18" l="1"/>
  <c r="F34" i="18"/>
  <c r="H40" i="26"/>
  <c r="C17" i="26"/>
  <c r="C41" i="26"/>
  <c r="G28" i="26"/>
  <c r="G27" i="26" s="1"/>
  <c r="G40" i="26" s="1"/>
  <c r="G41" i="26" s="1"/>
  <c r="G12" i="26"/>
  <c r="H35" i="25"/>
  <c r="H27" i="25"/>
  <c r="H40" i="25" s="1"/>
  <c r="H17" i="25" s="1"/>
  <c r="H17" i="23" s="1"/>
  <c r="H20" i="23" s="1"/>
  <c r="H21" i="23" s="1"/>
  <c r="G44" i="25"/>
  <c r="E44" i="25"/>
  <c r="C44" i="25"/>
  <c r="G35" i="25"/>
  <c r="E35" i="25"/>
  <c r="D35" i="25"/>
  <c r="C35" i="25"/>
  <c r="G32" i="25"/>
  <c r="E32" i="25"/>
  <c r="E27" i="25" s="1"/>
  <c r="E40" i="25" s="1"/>
  <c r="D32" i="25"/>
  <c r="C32" i="25"/>
  <c r="G30" i="25"/>
  <c r="G27" i="25"/>
  <c r="G40" i="25" s="1"/>
  <c r="D27" i="25"/>
  <c r="D40" i="25" s="1"/>
  <c r="C27" i="25"/>
  <c r="C40" i="25" s="1"/>
  <c r="G18" i="25"/>
  <c r="E18" i="25"/>
  <c r="D16" i="25"/>
  <c r="D20" i="25" s="1"/>
  <c r="D21" i="25" s="1"/>
  <c r="H24" i="24"/>
  <c r="H20" i="24"/>
  <c r="H17" i="24"/>
  <c r="H16" i="24" s="1"/>
  <c r="H8" i="24"/>
  <c r="H47" i="24"/>
  <c r="H37" i="24"/>
  <c r="H22" i="24"/>
  <c r="H10" i="24"/>
  <c r="E53" i="24"/>
  <c r="C53" i="24"/>
  <c r="G50" i="24"/>
  <c r="E50" i="24"/>
  <c r="E46" i="24" s="1"/>
  <c r="E48" i="24"/>
  <c r="G48" i="24" s="1"/>
  <c r="D48" i="24"/>
  <c r="C48" i="24"/>
  <c r="C46" i="24" s="1"/>
  <c r="E47" i="24"/>
  <c r="G47" i="24" s="1"/>
  <c r="D46" i="24"/>
  <c r="C45" i="24"/>
  <c r="C44" i="24"/>
  <c r="G42" i="24"/>
  <c r="F42" i="24"/>
  <c r="F51" i="24" s="1"/>
  <c r="F52" i="24" s="1"/>
  <c r="E42" i="24"/>
  <c r="D42" i="24"/>
  <c r="D51" i="24" s="1"/>
  <c r="C40" i="24"/>
  <c r="C39" i="24"/>
  <c r="G38" i="24"/>
  <c r="E38" i="24"/>
  <c r="D38" i="24"/>
  <c r="E37" i="24"/>
  <c r="G37" i="24" s="1"/>
  <c r="G36" i="24"/>
  <c r="E36" i="24"/>
  <c r="E35" i="24"/>
  <c r="G35" i="24" s="1"/>
  <c r="G34" i="24"/>
  <c r="E34" i="24"/>
  <c r="E33" i="24"/>
  <c r="D33" i="24"/>
  <c r="F28" i="24"/>
  <c r="G25" i="24"/>
  <c r="E25" i="24"/>
  <c r="D25" i="24"/>
  <c r="E24" i="24"/>
  <c r="G24" i="24" s="1"/>
  <c r="C24" i="24"/>
  <c r="G22" i="24"/>
  <c r="E22" i="24"/>
  <c r="G21" i="24"/>
  <c r="E21" i="24"/>
  <c r="G17" i="24"/>
  <c r="E17" i="24"/>
  <c r="G16" i="24"/>
  <c r="E16" i="24"/>
  <c r="D16" i="24"/>
  <c r="C16" i="24"/>
  <c r="G14" i="24"/>
  <c r="E14" i="24"/>
  <c r="C12" i="24"/>
  <c r="E12" i="24" s="1"/>
  <c r="G10" i="24"/>
  <c r="E10" i="24"/>
  <c r="F9" i="24"/>
  <c r="G9" i="24" s="1"/>
  <c r="G8" i="24" s="1"/>
  <c r="E8" i="24"/>
  <c r="E27" i="24" s="1"/>
  <c r="E28" i="24" s="1"/>
  <c r="D8" i="24"/>
  <c r="D27" i="24" s="1"/>
  <c r="D28" i="24" s="1"/>
  <c r="C8" i="24"/>
  <c r="D7" i="24"/>
  <c r="C7" i="24"/>
  <c r="C27" i="24" s="1"/>
  <c r="C28" i="24" s="1"/>
  <c r="I15" i="20"/>
  <c r="I20" i="21"/>
  <c r="E10" i="7"/>
  <c r="D10" i="7"/>
  <c r="C19" i="7"/>
  <c r="I7" i="19"/>
  <c r="I6" i="19" s="1"/>
  <c r="H52" i="21"/>
  <c r="I39" i="21"/>
  <c r="I35" i="21"/>
  <c r="A32" i="21"/>
  <c r="I28" i="21"/>
  <c r="G9" i="16"/>
  <c r="G11" i="16" s="1"/>
  <c r="G16" i="16" s="1"/>
  <c r="J14" i="19"/>
  <c r="J15" i="19"/>
  <c r="L16" i="3"/>
  <c r="G52" i="21"/>
  <c r="H51" i="21"/>
  <c r="H50" i="21"/>
  <c r="A30" i="21"/>
  <c r="A31" i="21" s="1"/>
  <c r="A33" i="21" s="1"/>
  <c r="A34" i="21" s="1"/>
  <c r="A35" i="21" s="1"/>
  <c r="A36" i="21" s="1"/>
  <c r="A37" i="21" s="1"/>
  <c r="A38" i="21" s="1"/>
  <c r="A39" i="21" s="1"/>
  <c r="A22" i="21"/>
  <c r="A23" i="21" s="1"/>
  <c r="A24" i="21" s="1"/>
  <c r="A25" i="21" s="1"/>
  <c r="A26" i="21" s="1"/>
  <c r="A27" i="21" s="1"/>
  <c r="A28" i="21" s="1"/>
  <c r="A10" i="2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F22" i="20"/>
  <c r="E21" i="20"/>
  <c r="D21" i="20"/>
  <c r="F20" i="20"/>
  <c r="F19" i="20"/>
  <c r="H19" i="20" s="1"/>
  <c r="F18" i="20"/>
  <c r="H18" i="20" s="1"/>
  <c r="F17" i="20"/>
  <c r="H17" i="20" s="1"/>
  <c r="D15" i="20"/>
  <c r="F14" i="20"/>
  <c r="H14" i="20" s="1"/>
  <c r="F13" i="20"/>
  <c r="F12" i="20"/>
  <c r="H12" i="20" s="1"/>
  <c r="H11" i="20"/>
  <c r="E11" i="20"/>
  <c r="E15" i="20" s="1"/>
  <c r="F10" i="20"/>
  <c r="H9" i="20"/>
  <c r="F8" i="20"/>
  <c r="H8" i="20" s="1"/>
  <c r="I17" i="20" l="1"/>
  <c r="I21" i="20" s="1"/>
  <c r="G18" i="16"/>
  <c r="D53" i="24"/>
  <c r="D52" i="24" s="1"/>
  <c r="D23" i="20"/>
  <c r="U10" i="19"/>
  <c r="U9" i="19" s="1"/>
  <c r="E23" i="20"/>
  <c r="N9" i="20"/>
  <c r="F15" i="20"/>
  <c r="H15" i="20" s="1"/>
  <c r="U11" i="19"/>
  <c r="I23" i="20"/>
  <c r="E21" i="6" s="1"/>
  <c r="H41" i="26"/>
  <c r="H17" i="26"/>
  <c r="H16" i="26" s="1"/>
  <c r="H20" i="26" s="1"/>
  <c r="H21" i="26" s="1"/>
  <c r="C38" i="24"/>
  <c r="C33" i="24" s="1"/>
  <c r="C51" i="24" s="1"/>
  <c r="C52" i="24" s="1"/>
  <c r="G46" i="24"/>
  <c r="H46" i="24"/>
  <c r="C16" i="26"/>
  <c r="C20" i="26" s="1"/>
  <c r="C21" i="26" s="1"/>
  <c r="E17" i="26"/>
  <c r="H41" i="25"/>
  <c r="H16" i="25"/>
  <c r="H20" i="25" s="1"/>
  <c r="H21" i="25" s="1"/>
  <c r="C41" i="25"/>
  <c r="C17" i="25"/>
  <c r="C16" i="25" s="1"/>
  <c r="C20" i="25" s="1"/>
  <c r="C21" i="25" s="1"/>
  <c r="G17" i="25"/>
  <c r="G16" i="25" s="1"/>
  <c r="G20" i="25" s="1"/>
  <c r="G21" i="25" s="1"/>
  <c r="G41" i="25"/>
  <c r="E41" i="25"/>
  <c r="E17" i="25"/>
  <c r="E16" i="25" s="1"/>
  <c r="E20" i="25" s="1"/>
  <c r="E21" i="25" s="1"/>
  <c r="H7" i="24"/>
  <c r="H27" i="24"/>
  <c r="H28" i="24" s="1"/>
  <c r="G12" i="24"/>
  <c r="E7" i="24"/>
  <c r="E51" i="24"/>
  <c r="E52" i="24" s="1"/>
  <c r="G7" i="24"/>
  <c r="G27" i="24"/>
  <c r="G28" i="24" s="1"/>
  <c r="G33" i="24"/>
  <c r="I52" i="21"/>
  <c r="F21" i="20"/>
  <c r="H21" i="20" s="1"/>
  <c r="H13" i="20"/>
  <c r="E34" i="19"/>
  <c r="E33" i="19"/>
  <c r="H32" i="19"/>
  <c r="G32" i="19"/>
  <c r="I31" i="19"/>
  <c r="I32" i="19" s="1"/>
  <c r="E25" i="19"/>
  <c r="D25" i="19"/>
  <c r="D24" i="19" s="1"/>
  <c r="F24" i="19"/>
  <c r="E24" i="19"/>
  <c r="G24" i="19" s="1"/>
  <c r="F23" i="19"/>
  <c r="E21" i="19"/>
  <c r="G21" i="19" s="1"/>
  <c r="I21" i="19" s="1"/>
  <c r="E20" i="19"/>
  <c r="G20" i="19" s="1"/>
  <c r="I20" i="19" s="1"/>
  <c r="E19" i="19"/>
  <c r="G19" i="19" s="1"/>
  <c r="I19" i="19" s="1"/>
  <c r="E18" i="19"/>
  <c r="G18" i="19" s="1"/>
  <c r="I18" i="19" s="1"/>
  <c r="E17" i="19"/>
  <c r="E16" i="19"/>
  <c r="I15" i="19"/>
  <c r="I14" i="19"/>
  <c r="F14" i="19"/>
  <c r="F15" i="19" s="1"/>
  <c r="E14" i="19"/>
  <c r="E15" i="19" s="1"/>
  <c r="D14" i="19"/>
  <c r="C14" i="19"/>
  <c r="G13" i="19"/>
  <c r="I13" i="19" s="1"/>
  <c r="E12" i="19"/>
  <c r="G12" i="19" s="1"/>
  <c r="I12" i="19" s="1"/>
  <c r="E11" i="19"/>
  <c r="F10" i="19"/>
  <c r="D10" i="19"/>
  <c r="C10" i="19"/>
  <c r="G9" i="19"/>
  <c r="I9" i="19" s="1"/>
  <c r="E8" i="19"/>
  <c r="G8" i="19" s="1"/>
  <c r="I8" i="19" s="1"/>
  <c r="H7" i="19"/>
  <c r="H22" i="19" s="1"/>
  <c r="I22" i="19" s="1"/>
  <c r="E7" i="19"/>
  <c r="G7" i="19" s="1"/>
  <c r="F6" i="19"/>
  <c r="D6" i="19"/>
  <c r="D22" i="19" s="1"/>
  <c r="C6" i="19"/>
  <c r="E19" i="6"/>
  <c r="U4" i="19" l="1"/>
  <c r="U25" i="19"/>
  <c r="O21" i="20"/>
  <c r="H39" i="24"/>
  <c r="H38" i="24" s="1"/>
  <c r="G51" i="24"/>
  <c r="G17" i="26"/>
  <c r="G16" i="26" s="1"/>
  <c r="G20" i="26" s="1"/>
  <c r="G21" i="26" s="1"/>
  <c r="E16" i="26"/>
  <c r="E20" i="26" s="1"/>
  <c r="E21" i="26" s="1"/>
  <c r="G52" i="24"/>
  <c r="G53" i="24" s="1"/>
  <c r="J7" i="19"/>
  <c r="Q54" i="21"/>
  <c r="G26" i="19"/>
  <c r="I24" i="19"/>
  <c r="I26" i="19" s="1"/>
  <c r="D31" i="19"/>
  <c r="D32" i="19" s="1"/>
  <c r="C22" i="19"/>
  <c r="C31" i="19" s="1"/>
  <c r="C32" i="19" s="1"/>
  <c r="E10" i="19"/>
  <c r="G10" i="19" s="1"/>
  <c r="I10" i="19" s="1"/>
  <c r="G11" i="19"/>
  <c r="I11" i="19" s="1"/>
  <c r="F22" i="19"/>
  <c r="F31" i="19" s="1"/>
  <c r="F23" i="20"/>
  <c r="H23" i="20" s="1"/>
  <c r="D21" i="6" s="1"/>
  <c r="E6" i="19"/>
  <c r="M44" i="19" l="1"/>
  <c r="U26" i="19"/>
  <c r="G6" i="19"/>
  <c r="E22" i="19"/>
  <c r="E31" i="19" l="1"/>
  <c r="E32" i="19" s="1"/>
  <c r="E23" i="19"/>
  <c r="C19" i="6"/>
  <c r="D19" i="6"/>
  <c r="E9" i="16" l="1"/>
  <c r="E18" i="16" s="1"/>
  <c r="F9" i="16"/>
  <c r="F11" i="16" l="1"/>
  <c r="C16" i="3" l="1"/>
  <c r="E10" i="3"/>
  <c r="G10" i="3" s="1"/>
  <c r="E11" i="3"/>
  <c r="G11" i="3" s="1"/>
  <c r="I11" i="3" s="1"/>
  <c r="E12" i="3"/>
  <c r="G12" i="3" s="1"/>
  <c r="I12" i="3" s="1"/>
  <c r="E13" i="3"/>
  <c r="G13" i="3" s="1"/>
  <c r="I13" i="3" s="1"/>
  <c r="E14" i="3"/>
  <c r="G14" i="3" s="1"/>
  <c r="I14" i="3" s="1"/>
  <c r="E15" i="3"/>
  <c r="G15" i="3" s="1"/>
  <c r="I15" i="3" s="1"/>
  <c r="K15" i="3" s="1"/>
  <c r="K16" i="3" s="1"/>
  <c r="D16" i="3"/>
  <c r="F16" i="3"/>
  <c r="E8" i="11"/>
  <c r="D8" i="11"/>
  <c r="J16" i="3"/>
  <c r="E16" i="3" l="1"/>
  <c r="G16" i="3"/>
  <c r="I10" i="3"/>
  <c r="I16" i="3" l="1"/>
  <c r="C21" i="6" l="1"/>
  <c r="H51" i="24"/>
  <c r="H33" i="24"/>
  <c r="H52" i="24" l="1"/>
</calcChain>
</file>

<file path=xl/sharedStrings.xml><?xml version="1.0" encoding="utf-8"?>
<sst xmlns="http://schemas.openxmlformats.org/spreadsheetml/2006/main" count="790" uniqueCount="356">
  <si>
    <t>ÖSSZESEN:</t>
  </si>
  <si>
    <t>2023. évi eredeti előirányzat</t>
  </si>
  <si>
    <t>Szolgátatási díj bevételek</t>
  </si>
  <si>
    <t>megnevezés</t>
  </si>
  <si>
    <t>összesen</t>
  </si>
  <si>
    <t>1.</t>
  </si>
  <si>
    <t>Szemesért Nonprofit Kft.</t>
  </si>
  <si>
    <t>2.</t>
  </si>
  <si>
    <t>3.</t>
  </si>
  <si>
    <t>Balatonföldvár Többcélú Kistérségi Társulás</t>
  </si>
  <si>
    <t>Mozdulj Balaton</t>
  </si>
  <si>
    <t>14.</t>
  </si>
  <si>
    <t>Továbbszámlázott közözemi díjak</t>
  </si>
  <si>
    <t>Ellátási díj bevételek(étkez.díjak)</t>
  </si>
  <si>
    <t>Közüzemi kiadások</t>
  </si>
  <si>
    <t>Étkezési szolgáltatás vásárlás</t>
  </si>
  <si>
    <t>Sorsz.</t>
  </si>
  <si>
    <t>Sportegyesület, Civil szervezet megnevezése</t>
  </si>
  <si>
    <t>1. módosítás</t>
  </si>
  <si>
    <t>módosított 10/2022 (VI.24.) önkormányzati rendelet</t>
  </si>
  <si>
    <t>módosítás</t>
  </si>
  <si>
    <t xml:space="preserve"> módosított előirányzat 16/2022(X.21)önk.rendelet</t>
  </si>
  <si>
    <t xml:space="preserve"> módosított előirányzat 17/2022(XI.11) önk.rendelet</t>
  </si>
  <si>
    <t xml:space="preserve">1. </t>
  </si>
  <si>
    <t>Balatonszemes Turisztikai Egyesület</t>
  </si>
  <si>
    <t>Siófoki Állatvédő Alapítvány</t>
  </si>
  <si>
    <t>15.</t>
  </si>
  <si>
    <t>Ordoszi Napsugár Alapítvány</t>
  </si>
  <si>
    <t>16.</t>
  </si>
  <si>
    <t>Balaton Futó és Szabadidő Egyesület</t>
  </si>
  <si>
    <t>19.</t>
  </si>
  <si>
    <t>Zengos Kyos Se</t>
  </si>
  <si>
    <t>22.</t>
  </si>
  <si>
    <t>Balatonboglár-Balatonlelle Önkormányzat Tűzoltóság</t>
  </si>
  <si>
    <t>24.</t>
  </si>
  <si>
    <t>Dél-Balaton Fc</t>
  </si>
  <si>
    <t>26.</t>
  </si>
  <si>
    <t>Medicopter Alapítvány</t>
  </si>
  <si>
    <t>27.</t>
  </si>
  <si>
    <t>28.</t>
  </si>
  <si>
    <t>Xpress Dance Tánc és Sport Egyesület</t>
  </si>
  <si>
    <t>29.</t>
  </si>
  <si>
    <t>Balatonszemesi Baráti Kör Egyesület</t>
  </si>
  <si>
    <t>30.</t>
  </si>
  <si>
    <t xml:space="preserve">Összesen: </t>
  </si>
  <si>
    <t>Beruházások:</t>
  </si>
  <si>
    <t>Felújítások:</t>
  </si>
  <si>
    <t>Mindösszesen:</t>
  </si>
  <si>
    <t>Tartalék felosztása</t>
  </si>
  <si>
    <t>Tartalék összesen:</t>
  </si>
  <si>
    <t>Ebből működési</t>
  </si>
  <si>
    <t>Ebből felhalmozási:</t>
  </si>
  <si>
    <t xml:space="preserve">Áfa </t>
  </si>
  <si>
    <t>2023. évben civil szervezeteknek adott támogatások</t>
  </si>
  <si>
    <t>2022. évi teljesítés</t>
  </si>
  <si>
    <t>Adóbevétel megnevezése</t>
  </si>
  <si>
    <t>Helyi adó bevételek:</t>
  </si>
  <si>
    <t>építményadó</t>
  </si>
  <si>
    <t>telekadó</t>
  </si>
  <si>
    <t>magánszemélyek kommunális adója</t>
  </si>
  <si>
    <t>idegenforgalmi adó tartózkodás után</t>
  </si>
  <si>
    <t>iparűzési adó állandó jelleggel végzett iparűzési tevékenység után</t>
  </si>
  <si>
    <t>bírság, pótlék</t>
  </si>
  <si>
    <t>2022.évi teljesítés</t>
  </si>
  <si>
    <t>Összes beruházás:</t>
  </si>
  <si>
    <t>Összes felújítás:</t>
  </si>
  <si>
    <t>járulék</t>
  </si>
  <si>
    <t>dologi</t>
  </si>
  <si>
    <t>beruházás</t>
  </si>
  <si>
    <t>Finanszírozás:</t>
  </si>
  <si>
    <t>óvodai normatíva</t>
  </si>
  <si>
    <t>bölcsődei normatíva</t>
  </si>
  <si>
    <t>Balatnőszöd hozzájárulás</t>
  </si>
  <si>
    <t>Somogytúr hozzájárulás</t>
  </si>
  <si>
    <t>Balatonszemes</t>
  </si>
  <si>
    <t>Óvodai kiadások 15%-os béremeléssel:</t>
  </si>
  <si>
    <t>bér (éves bér,cafeteria,pedagógus napi jutalom)</t>
  </si>
  <si>
    <t>Egyéb dologi kiadások</t>
  </si>
  <si>
    <t>Kiadások áfája</t>
  </si>
  <si>
    <t>Befizetendő áfa</t>
  </si>
  <si>
    <t xml:space="preserve">Dologi kiadások </t>
  </si>
  <si>
    <t>Üzemeltetési anyagok, szakmai anygok,karbantartási anyagok, egyéb anyag ktg</t>
  </si>
  <si>
    <t>Összes dologi kiadás</t>
  </si>
  <si>
    <t>Informatikai szolgált.,kommun.szolg.,karbantartás, biztosítások, egyéb kiad.</t>
  </si>
  <si>
    <t>Szociális ellátások (bölcsödei támogatás, óvodakezdési- és iskola kezdési támogatások)</t>
  </si>
  <si>
    <t>Önkormányzat egyéb bevételek részletezése</t>
  </si>
  <si>
    <t>Összesen:</t>
  </si>
  <si>
    <t>2022.évi tejesítés</t>
  </si>
  <si>
    <t>Fogászati röntgen</t>
  </si>
  <si>
    <t>Önkormányzat (dologi) kiadások részletezése</t>
  </si>
  <si>
    <t>Átadott pénzeszközök (Szemesért Kft.,Óvoda,civil szervezetek, Balatonföldvár K.Társulás stb.)</t>
  </si>
  <si>
    <t>Pálos projekt</t>
  </si>
  <si>
    <t>TÁRSULÁS DOLOGI</t>
  </si>
  <si>
    <t>ÖSSZESEN</t>
  </si>
  <si>
    <t>Hivatal átvett</t>
  </si>
  <si>
    <t>2022.évi</t>
  </si>
  <si>
    <t>2023.évi</t>
  </si>
  <si>
    <t>2023. évi teljesítés</t>
  </si>
  <si>
    <t>Ft</t>
  </si>
  <si>
    <t>2024. évi terv</t>
  </si>
  <si>
    <t>2024.évi</t>
  </si>
  <si>
    <t>2023. évi mód.előirányzat</t>
  </si>
  <si>
    <t xml:space="preserve">2022.évi mód. előirányzat </t>
  </si>
  <si>
    <t xml:space="preserve"> Ft</t>
  </si>
  <si>
    <t>Balatonszemes Kézilabda Egyesület</t>
  </si>
  <si>
    <t>Balatonőszöd Községért Egyesület</t>
  </si>
  <si>
    <t>Balatonszemesi Sakk Egyesület</t>
  </si>
  <si>
    <t>Balatonszemes Községi Önkormányzat összesített bevételei és kiadásai</t>
  </si>
  <si>
    <r>
      <t>BEVÉTELEK</t>
    </r>
    <r>
      <rPr>
        <b/>
        <sz val="10"/>
        <rFont val="Arial"/>
        <family val="2"/>
        <charset val="238"/>
      </rPr>
      <t xml:space="preserve">  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</si>
  <si>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2021. évi teljesítés</t>
  </si>
  <si>
    <t>2023.eredeti előirányzat</t>
  </si>
  <si>
    <t>2023. I. módosítás</t>
  </si>
  <si>
    <t>2023.évi előirányzat 8/2023(VI.23)</t>
  </si>
  <si>
    <t>Kiemelt előirányzatok/rovatok:</t>
  </si>
  <si>
    <t xml:space="preserve">Költségvetési bevételek </t>
  </si>
  <si>
    <t>I.</t>
  </si>
  <si>
    <t>Működési célú támogatások államháztartáson belülről</t>
  </si>
  <si>
    <t>Önkormányzatok működési támogatásai</t>
  </si>
  <si>
    <t>Egyéb mük.célú támogatások  bevételei államháztartáson belülről</t>
  </si>
  <si>
    <t>Elvonások,befizetések bevétele</t>
  </si>
  <si>
    <t>II.</t>
  </si>
  <si>
    <t>Felhalmozási célú támogatások államháztartáson belülről</t>
  </si>
  <si>
    <t>Felhalmozási célú önkormányzati támogatás</t>
  </si>
  <si>
    <t>Egyéb felh.célú támogatások  bevételei államháztartáson belülről</t>
  </si>
  <si>
    <t xml:space="preserve">           -felhalm.bevételből eu-s progmokhoz kapcsolódó bevétel </t>
  </si>
  <si>
    <t>III.</t>
  </si>
  <si>
    <t>Közhatalmi bevételek (1+2+3)</t>
  </si>
  <si>
    <t>ebből -helyi adók</t>
  </si>
  <si>
    <t xml:space="preserve">         -gépjárműadók</t>
  </si>
  <si>
    <t xml:space="preserve">         -egyéb közhatalmi bevételek</t>
  </si>
  <si>
    <t>IV.</t>
  </si>
  <si>
    <t>Müködési bevételek</t>
  </si>
  <si>
    <t>V.</t>
  </si>
  <si>
    <t xml:space="preserve">Felhalmozási bevételek </t>
  </si>
  <si>
    <t>VI.</t>
  </si>
  <si>
    <t>Müködési célú átvett pénzeszközök</t>
  </si>
  <si>
    <t>VII.</t>
  </si>
  <si>
    <t>Felhalmozási célú átvett pénzeszközök</t>
  </si>
  <si>
    <t>VIII.</t>
  </si>
  <si>
    <t>TÁRGYÉVI BEVÉTELEK</t>
  </si>
  <si>
    <r>
      <t>Költségvetési egyenleg</t>
    </r>
    <r>
      <rPr>
        <sz val="10"/>
        <rFont val="Arial"/>
        <family val="2"/>
        <charset val="238"/>
      </rPr>
      <t xml:space="preserve"> -Tárgyévi bevételek és kiadások különbözeteként jeletkező hiány összege</t>
    </r>
  </si>
  <si>
    <t>IX.</t>
  </si>
  <si>
    <t>Finanszírozási bevételek</t>
  </si>
  <si>
    <t>Költségvetési hiány belsö finanszírozása</t>
  </si>
  <si>
    <t>1.1</t>
  </si>
  <si>
    <t>Maradvány igénybevétele</t>
  </si>
  <si>
    <t>1.2</t>
  </si>
  <si>
    <t>Lekötött betét megszüntetése</t>
  </si>
  <si>
    <t xml:space="preserve">Költségvetési hiány külső finanszírozása </t>
  </si>
  <si>
    <t>Államháztatáson belüli megelőlegezés</t>
  </si>
  <si>
    <t>X.</t>
  </si>
  <si>
    <t>BEVÉTELEK ÖSSZESEN (I.+..VIII.)</t>
  </si>
  <si>
    <t xml:space="preserve">ebből-kötelezö feladat </t>
  </si>
  <si>
    <t xml:space="preserve">        önként vállalt feladat</t>
  </si>
  <si>
    <t xml:space="preserve">       állami (államigazgatási feladat)</t>
  </si>
  <si>
    <t>2023.évi  módosított előírányzat</t>
  </si>
  <si>
    <t>2024. évi  terv</t>
  </si>
  <si>
    <t xml:space="preserve">2023. évi módosított előirányzat </t>
  </si>
  <si>
    <t>2024. évi I.fordulós terv</t>
  </si>
  <si>
    <t>Átadott pénzeszközök, támogatások</t>
  </si>
  <si>
    <t>Megnevezés</t>
  </si>
  <si>
    <t>2023. évi 1. módosítás</t>
  </si>
  <si>
    <t>Civil szervezetek támogatása</t>
  </si>
  <si>
    <t>Dentúra Bt (fogorvosi ellátás támogatása)</t>
  </si>
  <si>
    <t>Lakossági víz, szennyvíz támogatás-DRV</t>
  </si>
  <si>
    <t>Bursa Ösztöndíj Pályázat</t>
  </si>
  <si>
    <t>BJEMOKK Sport üzemeltetési N.Kft.(kajak-kenu)</t>
  </si>
  <si>
    <t>Államháztartáson kívülre összesen:</t>
  </si>
  <si>
    <t>Balatonszemes-Balatonőszöd-Somogytút Óvoda Intézményfenntartó Társulás (Balatonszemesi Nyitnikék Óvoda és Mini Bölcsőde)</t>
  </si>
  <si>
    <t>Magyar Államkincstár elszámolások</t>
  </si>
  <si>
    <t>Magyar Államkincstár szolidaritási hozzájárulás</t>
  </si>
  <si>
    <t>Államháztartáson belülre összesen:</t>
  </si>
  <si>
    <t>Magyar Államkincstár, Állami támogatás megelőlegezés visszafizetése (1. mell.finanszíroz.kiad.)</t>
  </si>
  <si>
    <t>Ö S S Z E S E N :</t>
  </si>
  <si>
    <t>Az Önkormányzat helyi adó bevételei, valamint az átengedett bevételek</t>
  </si>
  <si>
    <t>Táncsics M.u.pályázat</t>
  </si>
  <si>
    <t xml:space="preserve">                               Balatonszemes Községi Önkormányzat 2024. évi felújítási és beruházási kiadásai</t>
  </si>
  <si>
    <t>2024. évi előirányzat</t>
  </si>
  <si>
    <t>Balatonszemes Község Önkormányzat</t>
  </si>
  <si>
    <t>2023. évi önkormányzati működés állami támogatása</t>
  </si>
  <si>
    <t>12. melléklet a .../2023 (....) önkormányzati rendelet módosításhoz</t>
  </si>
  <si>
    <t>Rovat szám:</t>
  </si>
  <si>
    <t xml:space="preserve">B E V É T E L E K </t>
  </si>
  <si>
    <t>Mennyiségi egység</t>
  </si>
  <si>
    <t>Fajlagos összeg</t>
  </si>
  <si>
    <t>Mutató</t>
  </si>
  <si>
    <t>B111</t>
  </si>
  <si>
    <t>1.1.1.1. Info 1
 Önkormányzati hivatal működésének támogatása - elismert hivatali létszám alapján</t>
  </si>
  <si>
    <t>elismert hivatali létszám</t>
  </si>
  <si>
    <t>forint</t>
  </si>
  <si>
    <t>Településüzemeltetés - zöldterület-gazdálkodás támogatása - kiegészítés előtt</t>
  </si>
  <si>
    <t>hektár</t>
  </si>
  <si>
    <t>Településüzemeltetés - közvilágítás támogatása</t>
  </si>
  <si>
    <t>Településüzemeltetés - köztemető támogatása</t>
  </si>
  <si>
    <t>Településüzemeltetés - közutak támogatása</t>
  </si>
  <si>
    <t>Egyéb önkormányzati feladatok támogatása</t>
  </si>
  <si>
    <t>1.1.1.7. Lakott külterülettel kapcsolatos feladatok támogatása</t>
  </si>
  <si>
    <t>Közvilágítás kiegészítő támogatása</t>
  </si>
  <si>
    <t>A települési önkormányzatok működésének általános támogatása,hivatali működ.támogatással</t>
  </si>
  <si>
    <t/>
  </si>
  <si>
    <t>B112</t>
  </si>
  <si>
    <t>1.2.1. Óvodaműködtetési támogatás</t>
  </si>
  <si>
    <t>Óvodaműködtetési támogatás - óvoda napi nyitvatartási ideje eléri a nyolc órát</t>
  </si>
  <si>
    <t>fő</t>
  </si>
  <si>
    <t>pedagógusok átlagbéralapú támogatása</t>
  </si>
  <si>
    <t>pedagógus II. kategóriába sorolt pedagógusok, pedagógus szakképzettséggel rendelkező segítők kiegészítő támogatása</t>
  </si>
  <si>
    <t>pedagógus szakképzettséggel nem rendelkező segítők átlagbéralapú támogatása</t>
  </si>
  <si>
    <t>Társulás által fenntartott óvodákba bejáró gyermekek utaztatásának támogatása</t>
  </si>
  <si>
    <t>A települési önkormányzatok egyes köznevelési feladatainak támogatása</t>
  </si>
  <si>
    <t>B113</t>
  </si>
  <si>
    <t>Szociális étkeztetés - önálló feladatellátás</t>
  </si>
  <si>
    <t>Szociális segítés</t>
  </si>
  <si>
    <t>Személyi gondozás - önálló feladatellátás</t>
  </si>
  <si>
    <t>Bölcsődei dajkák, középfokú végzettségű kisgyermeknevelők, szaktanácsadók bértámogatása</t>
  </si>
  <si>
    <t>Bölcsődei üzemeltetési támogatás</t>
  </si>
  <si>
    <t>A települési önkormányzatok egyes szociális és gyermekjóléti feladatainak támogatása</t>
  </si>
  <si>
    <t>Intézményi gyermekétkeztetés - bértámogatás</t>
  </si>
  <si>
    <t>Intézményi gyermekétkeztetés - üzemeltetési támogatás</t>
  </si>
  <si>
    <t>Szünidei étkeztetés támogatása</t>
  </si>
  <si>
    <t>étkezési adag</t>
  </si>
  <si>
    <t>A települési önkormányzatok gyermekétkeztetési feladatainak támogatása</t>
  </si>
  <si>
    <t>B114</t>
  </si>
  <si>
    <t>Települési önkormányzatok kulturális feladatainak bérjellegű támogatása</t>
  </si>
  <si>
    <t>Települési önkormányzatok egyes kulturális feladatainak támogatása</t>
  </si>
  <si>
    <t>Kulturális kiegészítő támogatás</t>
  </si>
  <si>
    <t>Működési célú és kiegészítő támogatások</t>
  </si>
  <si>
    <t>IFA-hoz kapcsolódó kiegészítő támogatás</t>
  </si>
  <si>
    <t>Lakossági víz és csatornaszolg.tám.</t>
  </si>
  <si>
    <t>Szoc.tűzifa</t>
  </si>
  <si>
    <t>Tisztítsuk meg az országot</t>
  </si>
  <si>
    <t>Rendkivüli támogatás</t>
  </si>
  <si>
    <t>Iparűzési adóhoz kapcsolodó kiegészítő támogatás</t>
  </si>
  <si>
    <t>B116</t>
  </si>
  <si>
    <t>Elszámolásból származó állami támogatások</t>
  </si>
  <si>
    <t>Polgármesteri illetmény támogatása</t>
  </si>
  <si>
    <t>2.oldal</t>
  </si>
  <si>
    <t>Müködési költségvetés  kiadásai (1+2+3+4+5)</t>
  </si>
  <si>
    <t>Személyi juttatások</t>
  </si>
  <si>
    <t>Munkaadókat terhelő járulékok</t>
  </si>
  <si>
    <t>Dologi kiadások</t>
  </si>
  <si>
    <t>4.</t>
  </si>
  <si>
    <t>Ellátottak pénzbeli juttatása</t>
  </si>
  <si>
    <t>5.</t>
  </si>
  <si>
    <t>Egyéb működési célú kiadás (1.1+1.2.+1.3.)</t>
  </si>
  <si>
    <t>ebből  -egyéb müködési célu tám.állh.belűlre</t>
  </si>
  <si>
    <t xml:space="preserve">          -egyéb működési célú tám.áll.h.kivülre</t>
  </si>
  <si>
    <t>1.3</t>
  </si>
  <si>
    <t xml:space="preserve">          -egyéb befizetés elvonás</t>
  </si>
  <si>
    <t>1.4</t>
  </si>
  <si>
    <t xml:space="preserve">          -tartalékok</t>
  </si>
  <si>
    <t xml:space="preserve">                      =céltartalék</t>
  </si>
  <si>
    <t>Felhalmozási költségvetés kiadásai  (1+2+3)</t>
  </si>
  <si>
    <t>Beruházások</t>
  </si>
  <si>
    <t xml:space="preserve">Felújítások </t>
  </si>
  <si>
    <t>Egyéb felhalmozási kiadás(Felhalmozási célú pénzeszköz átadás K89)</t>
  </si>
  <si>
    <t>Finanszírozási kiadások</t>
  </si>
  <si>
    <t>Ebből: =Adósságszolgálat</t>
  </si>
  <si>
    <t xml:space="preserve">         =áht-n belüli megelőlegezés v.fiz.</t>
  </si>
  <si>
    <t xml:space="preserve">         =egyéb finansz.kiad.(Labdarúgó Sz.)</t>
  </si>
  <si>
    <t>KIADÁSOK ÖSSZESEN (I+II+III)</t>
  </si>
  <si>
    <t>Összes létszám (1+2)</t>
  </si>
  <si>
    <t>Engedélyezett létszám (közfoglalkoztatottak nélkül)</t>
  </si>
  <si>
    <t>Közfoglalkoztatottak száma</t>
  </si>
  <si>
    <t>KIADÁSOK -előir.csop.ként/kiem.előirányzatonkét</t>
  </si>
  <si>
    <t>Kajak -kenu eszköz pótlás</t>
  </si>
  <si>
    <t>Tárgyi eszköz beszerzések</t>
  </si>
  <si>
    <t>Balatonszemes finanszírozás</t>
  </si>
  <si>
    <t>2024.évi tervezet</t>
  </si>
  <si>
    <t>2023. évi módosított előírányzat</t>
  </si>
  <si>
    <t>2024. évi módosított előírányzat</t>
  </si>
  <si>
    <r>
      <t xml:space="preserve">1.1.1.1. Info 2
1.1.1.1. - Info 1 összegből az </t>
    </r>
    <r>
      <rPr>
        <b/>
        <sz val="10"/>
        <rFont val="Arial"/>
        <family val="2"/>
        <charset val="238"/>
      </rPr>
      <t xml:space="preserve">önkormányzatra jutó lakosságarányos támogatás
</t>
    </r>
  </si>
  <si>
    <t>Felsőfokú végzettségű kisgyermeknevelők,szaktanácsadók bértámogatása</t>
  </si>
  <si>
    <t>Őszöd hivatali hozzájáulás</t>
  </si>
  <si>
    <t xml:space="preserve">Egyéb bevétel </t>
  </si>
  <si>
    <t>Balatonszemes Községi Önkormányzat</t>
  </si>
  <si>
    <t>Kölcsön visszatérülés</t>
  </si>
  <si>
    <t>Költségvetési hiány belsö finanszírozása (előző évi költségvetési maradvány ig.vétele)</t>
  </si>
  <si>
    <t>Költségvetési hiány külső finanszírozása (hitel)</t>
  </si>
  <si>
    <t>XI.</t>
  </si>
  <si>
    <r>
      <t>KIADÁSOK</t>
    </r>
    <r>
      <rPr>
        <sz val="10"/>
        <rFont val="Arial"/>
        <family val="2"/>
        <charset val="238"/>
      </rPr>
      <t xml:space="preserve"> -előir.csop.ként/kiem.előirányzatonkét</t>
    </r>
  </si>
  <si>
    <t>2023.évi előirányzat</t>
  </si>
  <si>
    <t xml:space="preserve">          -egyéb működési célú tám.áht.kivülre</t>
  </si>
  <si>
    <t>Egyéb felhalmozási kiadás</t>
  </si>
  <si>
    <t>Ebből: -Adósságszolgálat</t>
  </si>
  <si>
    <t xml:space="preserve">          -áht-n belüli megelőlegezés v.fiz.</t>
  </si>
  <si>
    <t xml:space="preserve">           -Irányító szervei tám.folyósítása</t>
  </si>
  <si>
    <t>KIADÁSOK ÖSSZESEN (V+VI.)</t>
  </si>
  <si>
    <t>INTÉZMÉNY</t>
  </si>
  <si>
    <t>BALATONSZEMESI KÖZÖS ÖNKORMÁNYZATI HIVATAL</t>
  </si>
  <si>
    <r>
      <t>BEVÉTELEK</t>
    </r>
    <r>
      <rPr>
        <b/>
        <sz val="10"/>
        <rFont val="Arial"/>
        <family val="2"/>
        <charset val="238"/>
      </rPr>
      <t xml:space="preserve">  </t>
    </r>
  </si>
  <si>
    <t xml:space="preserve">Közhatalmi bevételek </t>
  </si>
  <si>
    <t>-ebből: irányító szervi támogatásás</t>
  </si>
  <si>
    <t xml:space="preserve">           előző évi költségvet.maradvány igénybevétele</t>
  </si>
  <si>
    <t>BALATONSZEMESI LATINOVITS ZOLTÁN MŰVELŐDÉSI KÖZPONT, KÖNYVTÁR ÉS MÚZEUM</t>
  </si>
  <si>
    <t>ebből  -egyéb müködési célu tám.állh.belülre</t>
  </si>
  <si>
    <t>2023.évi mód.előirányzat</t>
  </si>
  <si>
    <t>BEVÉTELEK</t>
  </si>
  <si>
    <t>2024 TERV</t>
  </si>
  <si>
    <t>Közhasznú tevékenység támogatás</t>
  </si>
  <si>
    <t>Vállalkozási bevételek</t>
  </si>
  <si>
    <t>Rendezvény színpad és sátor kihelyezés</t>
  </si>
  <si>
    <t>2023 évi lekötött betét felhasználása</t>
  </si>
  <si>
    <t>KIADÁSOK</t>
  </si>
  <si>
    <t>Bérek ( 23 fő)</t>
  </si>
  <si>
    <t>KIVA</t>
  </si>
  <si>
    <t>Szép kártya (22 fő)+15% SZJA+10% KIVA</t>
  </si>
  <si>
    <t>Utazási költségtérítés</t>
  </si>
  <si>
    <t>Személyi jellegű kiadások összesen:</t>
  </si>
  <si>
    <t>Munkaruha, védőruha,cipő</t>
  </si>
  <si>
    <t>Tisztítószer ( dolgozói)</t>
  </si>
  <si>
    <t>Védőital  (dolgozói)</t>
  </si>
  <si>
    <t>Bankköltség</t>
  </si>
  <si>
    <t>Biztosítás</t>
  </si>
  <si>
    <t>Könyvelés, könyvvizsgálat</t>
  </si>
  <si>
    <t>Telefon, internet</t>
  </si>
  <si>
    <t>DRV</t>
  </si>
  <si>
    <t>Áramdíj</t>
  </si>
  <si>
    <t>Riasztás</t>
  </si>
  <si>
    <t>Üzemorvos</t>
  </si>
  <si>
    <t>Tűzoltó kész. átvizsg.</t>
  </si>
  <si>
    <t>Tűz és munkavédelem</t>
  </si>
  <si>
    <t>Érintésvédelem</t>
  </si>
  <si>
    <t>Veszélyes hulladék elszállítása</t>
  </si>
  <si>
    <t>Hulladék konténer bérlet, hulladék díj</t>
  </si>
  <si>
    <t>Posta</t>
  </si>
  <si>
    <t>Rendszergazda</t>
  </si>
  <si>
    <t>Kártevőirtás</t>
  </si>
  <si>
    <t>Szoftver megújítások</t>
  </si>
  <si>
    <t>Üzemanyag</t>
  </si>
  <si>
    <t>Egyéb szolgáltatások, karbantartás, szerviz stb.</t>
  </si>
  <si>
    <t>Virágok beszerzése</t>
  </si>
  <si>
    <t>Tőzeg</t>
  </si>
  <si>
    <t>Tisztítószerek, műanyag zsákok, papíráru a strandok üzemeltetéséhez</t>
  </si>
  <si>
    <t>Közterületi WC-k javítása, karbantartása</t>
  </si>
  <si>
    <t>Murva, homok, hidegaszfalt</t>
  </si>
  <si>
    <t>Irodaszerek, nyomtatványok</t>
  </si>
  <si>
    <t>Szakmai továbbképzések</t>
  </si>
  <si>
    <t>Dologi kiadások összesen:</t>
  </si>
  <si>
    <t>Működési célú támogatások államháztartáson belülről(választásokhoz kapcsolódó összeg)</t>
  </si>
  <si>
    <t>Müködési célú átvett pénzeszközök(Balatonőszöd hivatali hozzájárulás 2022-2023-2024.évi összegek)</t>
  </si>
  <si>
    <t>PÉNZMARADVÁNY(OVI+TÁRS.)(234.900Ft+696.978Ft)</t>
  </si>
  <si>
    <t>ebből  -egyéb müködési célu tám.áht.belülre</t>
  </si>
  <si>
    <t>Tervezési kiadások, Immateriális javak</t>
  </si>
  <si>
    <t>Országos Bringapark Program, pályázat</t>
  </si>
  <si>
    <t>Okos zebra</t>
  </si>
  <si>
    <t>Németh Pál utca világítás</t>
  </si>
  <si>
    <t>Iskola gáz vezeték</t>
  </si>
  <si>
    <t>Favágás sürgős</t>
  </si>
  <si>
    <t>Favágás projekt</t>
  </si>
  <si>
    <t>ÖNKORMÁNYZAT ÁLTAL IRÁNYÍTOTT KÖLTSÉGVETÉSI SZERVEK BEVÉTELEI ÉS KIADÁSAI ÖSSZESEN</t>
  </si>
  <si>
    <t>Hivatal épülete, felújítás(vizes blokkok)</t>
  </si>
  <si>
    <t>NHSZ Zöldfok(8.000.000Ft)(2023-as oszlop Balatonföldvár kártérítés)</t>
  </si>
  <si>
    <t>Felhalmozási célú támogatások államháztartáson belülről(Bringa pály.,Hivatal felúj pájázat)</t>
  </si>
  <si>
    <t xml:space="preserve">Egyéb szolgálatatások </t>
  </si>
  <si>
    <t xml:space="preserve">           -Egyéb finansz.kiad.folyósítás</t>
  </si>
  <si>
    <t xml:space="preserve">                      =általános tartalék (működési)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</si>
</sst>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[$Ft-40E]_-;\-* #,##0\ [$Ft-40E]_-;_-* &quot;-&quot;\ [$Ft-40E]_-;_-@_-"/>
    <numFmt numFmtId="165" formatCode="#,##0_ ;\-#,##0\ "/>
    <numFmt numFmtId="166" formatCode="#,##0.0"/>
  </numFmts>
  <fonts count="43" x14ac:knownFonts="1">
    <font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4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20"/>
      <name val="Arial"/>
      <family val="2"/>
      <charset val="238"/>
    </font>
    <font>
      <sz val="20"/>
      <name val="Arial"/>
      <family val="2"/>
      <charset val="238"/>
    </font>
    <font>
      <sz val="12"/>
      <name val="Arial"/>
      <family val="2"/>
      <charset val="238"/>
    </font>
    <font>
      <sz val="16"/>
      <name val="Arial"/>
      <family val="2"/>
      <charset val="238"/>
    </font>
    <font>
      <b/>
      <sz val="14"/>
      <name val="Arial"/>
      <family val="2"/>
      <charset val="238"/>
    </font>
    <font>
      <b/>
      <sz val="16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i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Arial"/>
      <family val="2"/>
      <charset val="238"/>
    </font>
    <font>
      <b/>
      <sz val="14"/>
      <color rgb="FF0000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8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3" fontId="1" fillId="0" borderId="0" xfId="0" applyNumberFormat="1" applyFont="1" applyAlignment="1">
      <alignment horizontal="center"/>
    </xf>
    <xf numFmtId="0" fontId="4" fillId="0" borderId="0" xfId="0" applyFont="1"/>
    <xf numFmtId="3" fontId="2" fillId="0" borderId="0" xfId="0" applyNumberFormat="1" applyFont="1"/>
    <xf numFmtId="0" fontId="4" fillId="0" borderId="1" xfId="0" applyFont="1" applyBorder="1"/>
    <xf numFmtId="0" fontId="2" fillId="0" borderId="1" xfId="0" applyFont="1" applyBorder="1"/>
    <xf numFmtId="3" fontId="2" fillId="0" borderId="1" xfId="0" applyNumberFormat="1" applyFont="1" applyBorder="1"/>
    <xf numFmtId="3" fontId="4" fillId="0" borderId="1" xfId="0" applyNumberFormat="1" applyFont="1" applyBorder="1"/>
    <xf numFmtId="3" fontId="0" fillId="0" borderId="0" xfId="0" applyNumberFormat="1"/>
    <xf numFmtId="3" fontId="4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9" fillId="0" borderId="0" xfId="0" applyFont="1" applyAlignment="1">
      <alignment horizontal="right" shrinkToFit="1"/>
    </xf>
    <xf numFmtId="0" fontId="7" fillId="0" borderId="12" xfId="0" applyFont="1" applyBorder="1"/>
    <xf numFmtId="0" fontId="7" fillId="0" borderId="13" xfId="0" applyFont="1" applyBorder="1" applyAlignment="1">
      <alignment wrapText="1"/>
    </xf>
    <xf numFmtId="3" fontId="4" fillId="0" borderId="14" xfId="0" applyNumberFormat="1" applyFont="1" applyBorder="1" applyAlignment="1">
      <alignment horizontal="center" vertical="center" wrapText="1"/>
    </xf>
    <xf numFmtId="0" fontId="10" fillId="0" borderId="15" xfId="0" applyFont="1" applyBorder="1"/>
    <xf numFmtId="0" fontId="10" fillId="0" borderId="15" xfId="0" applyFont="1" applyBorder="1" applyAlignment="1">
      <alignment wrapText="1"/>
    </xf>
    <xf numFmtId="3" fontId="10" fillId="0" borderId="15" xfId="0" applyNumberFormat="1" applyFont="1" applyBorder="1"/>
    <xf numFmtId="0" fontId="10" fillId="0" borderId="3" xfId="0" applyFont="1" applyBorder="1"/>
    <xf numFmtId="3" fontId="10" fillId="0" borderId="3" xfId="0" applyNumberFormat="1" applyFont="1" applyBorder="1"/>
    <xf numFmtId="0" fontId="10" fillId="0" borderId="3" xfId="0" applyFont="1" applyBorder="1" applyAlignment="1">
      <alignment wrapText="1"/>
    </xf>
    <xf numFmtId="0" fontId="10" fillId="2" borderId="3" xfId="0" applyFont="1" applyFill="1" applyBorder="1"/>
    <xf numFmtId="3" fontId="10" fillId="2" borderId="3" xfId="0" applyNumberFormat="1" applyFont="1" applyFill="1" applyBorder="1"/>
    <xf numFmtId="0" fontId="10" fillId="2" borderId="3" xfId="0" applyFont="1" applyFill="1" applyBorder="1" applyAlignment="1">
      <alignment wrapText="1"/>
    </xf>
    <xf numFmtId="0" fontId="10" fillId="0" borderId="10" xfId="0" applyFont="1" applyBorder="1"/>
    <xf numFmtId="0" fontId="7" fillId="0" borderId="10" xfId="0" applyFont="1" applyBorder="1"/>
    <xf numFmtId="3" fontId="7" fillId="0" borderId="10" xfId="0" applyNumberFormat="1" applyFont="1" applyBorder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left"/>
    </xf>
    <xf numFmtId="3" fontId="4" fillId="0" borderId="15" xfId="0" applyNumberFormat="1" applyFont="1" applyBorder="1"/>
    <xf numFmtId="3" fontId="2" fillId="0" borderId="17" xfId="0" applyNumberFormat="1" applyFont="1" applyBorder="1"/>
    <xf numFmtId="3" fontId="2" fillId="2" borderId="17" xfId="0" applyNumberFormat="1" applyFont="1" applyFill="1" applyBorder="1"/>
    <xf numFmtId="0" fontId="12" fillId="2" borderId="17" xfId="0" applyFont="1" applyFill="1" applyBorder="1"/>
    <xf numFmtId="0" fontId="2" fillId="0" borderId="17" xfId="0" applyFont="1" applyBorder="1" applyAlignment="1">
      <alignment horizontal="left"/>
    </xf>
    <xf numFmtId="3" fontId="4" fillId="0" borderId="17" xfId="0" applyNumberFormat="1" applyFont="1" applyBorder="1"/>
    <xf numFmtId="0" fontId="2" fillId="0" borderId="17" xfId="0" applyFont="1" applyBorder="1"/>
    <xf numFmtId="0" fontId="10" fillId="0" borderId="17" xfId="0" applyFont="1" applyBorder="1"/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10" fillId="0" borderId="17" xfId="0" applyNumberFormat="1" applyFont="1" applyBorder="1"/>
    <xf numFmtId="0" fontId="4" fillId="0" borderId="17" xfId="0" applyFont="1" applyBorder="1" applyAlignment="1">
      <alignment horizontal="left"/>
    </xf>
    <xf numFmtId="0" fontId="4" fillId="0" borderId="17" xfId="0" applyFont="1" applyBorder="1"/>
    <xf numFmtId="0" fontId="10" fillId="2" borderId="17" xfId="0" applyFont="1" applyFill="1" applyBorder="1"/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0" fontId="2" fillId="0" borderId="15" xfId="0" applyFont="1" applyBorder="1"/>
    <xf numFmtId="0" fontId="4" fillId="0" borderId="15" xfId="0" applyFont="1" applyBorder="1"/>
    <xf numFmtId="3" fontId="2" fillId="0" borderId="17" xfId="0" applyNumberFormat="1" applyFont="1" applyBorder="1" applyAlignment="1">
      <alignment horizontal="right"/>
    </xf>
    <xf numFmtId="0" fontId="2" fillId="0" borderId="17" xfId="0" applyFont="1" applyBorder="1" applyAlignment="1">
      <alignment wrapText="1"/>
    </xf>
    <xf numFmtId="3" fontId="2" fillId="0" borderId="17" xfId="0" applyNumberFormat="1" applyFont="1" applyBorder="1" applyAlignment="1">
      <alignment horizontal="left"/>
    </xf>
    <xf numFmtId="3" fontId="4" fillId="0" borderId="17" xfId="0" applyNumberFormat="1" applyFont="1" applyBorder="1" applyAlignment="1">
      <alignment horizontal="center" vertical="center" wrapText="1"/>
    </xf>
    <xf numFmtId="0" fontId="10" fillId="0" borderId="0" xfId="0" applyFont="1"/>
    <xf numFmtId="0" fontId="2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0" fontId="2" fillId="0" borderId="17" xfId="0" applyFont="1" applyBorder="1" applyAlignment="1">
      <alignment horizontal="center" vertical="center"/>
    </xf>
    <xf numFmtId="0" fontId="7" fillId="0" borderId="17" xfId="0" applyFont="1" applyBorder="1"/>
    <xf numFmtId="0" fontId="0" fillId="0" borderId="17" xfId="0" applyBorder="1"/>
    <xf numFmtId="0" fontId="0" fillId="0" borderId="17" xfId="0" applyBorder="1" applyAlignment="1">
      <alignment wrapText="1"/>
    </xf>
    <xf numFmtId="0" fontId="6" fillId="0" borderId="0" xfId="0" applyFont="1"/>
    <xf numFmtId="3" fontId="10" fillId="0" borderId="0" xfId="0" applyNumberFormat="1" applyFont="1"/>
    <xf numFmtId="0" fontId="7" fillId="0" borderId="0" xfId="0" applyFont="1"/>
    <xf numFmtId="3" fontId="14" fillId="0" borderId="17" xfId="0" applyNumberFormat="1" applyFont="1" applyBorder="1"/>
    <xf numFmtId="3" fontId="11" fillId="0" borderId="17" xfId="0" applyNumberFormat="1" applyFont="1" applyBorder="1"/>
    <xf numFmtId="164" fontId="11" fillId="0" borderId="17" xfId="0" applyNumberFormat="1" applyFont="1" applyBorder="1"/>
    <xf numFmtId="0" fontId="13" fillId="0" borderId="17" xfId="0" applyFont="1" applyBorder="1"/>
    <xf numFmtId="165" fontId="11" fillId="0" borderId="17" xfId="0" applyNumberFormat="1" applyFont="1" applyBorder="1"/>
    <xf numFmtId="3" fontId="13" fillId="0" borderId="17" xfId="0" applyNumberFormat="1" applyFont="1" applyBorder="1"/>
    <xf numFmtId="165" fontId="13" fillId="0" borderId="17" xfId="0" applyNumberFormat="1" applyFont="1" applyBorder="1"/>
    <xf numFmtId="0" fontId="11" fillId="0" borderId="17" xfId="0" applyFont="1" applyBorder="1" applyAlignment="1">
      <alignment wrapText="1"/>
    </xf>
    <xf numFmtId="14" fontId="0" fillId="0" borderId="0" xfId="0" applyNumberFormat="1"/>
    <xf numFmtId="0" fontId="13" fillId="0" borderId="17" xfId="0" applyFont="1" applyBorder="1" applyAlignment="1">
      <alignment wrapText="1"/>
    </xf>
    <xf numFmtId="0" fontId="15" fillId="0" borderId="0" xfId="0" applyFont="1"/>
    <xf numFmtId="3" fontId="16" fillId="0" borderId="0" xfId="0" applyNumberFormat="1" applyFont="1" applyAlignment="1">
      <alignment vertical="distributed"/>
    </xf>
    <xf numFmtId="3" fontId="17" fillId="0" borderId="0" xfId="0" applyNumberFormat="1" applyFont="1" applyAlignment="1">
      <alignment horizontal="right"/>
    </xf>
    <xf numFmtId="3" fontId="0" fillId="0" borderId="12" xfId="0" applyNumberFormat="1" applyBorder="1"/>
    <xf numFmtId="3" fontId="16" fillId="0" borderId="23" xfId="0" applyNumberFormat="1" applyFont="1" applyBorder="1"/>
    <xf numFmtId="3" fontId="19" fillId="0" borderId="1" xfId="0" applyNumberFormat="1" applyFont="1" applyBorder="1" applyAlignment="1">
      <alignment horizontal="center" wrapText="1"/>
    </xf>
    <xf numFmtId="3" fontId="19" fillId="0" borderId="4" xfId="0" applyNumberFormat="1" applyFont="1" applyBorder="1" applyAlignment="1">
      <alignment horizontal="center" wrapText="1"/>
    </xf>
    <xf numFmtId="3" fontId="20" fillId="0" borderId="1" xfId="0" applyNumberFormat="1" applyFont="1" applyBorder="1" applyAlignment="1">
      <alignment horizontal="center" wrapText="1"/>
    </xf>
    <xf numFmtId="3" fontId="0" fillId="0" borderId="24" xfId="0" applyNumberFormat="1" applyBorder="1"/>
    <xf numFmtId="3" fontId="21" fillId="0" borderId="25" xfId="0" applyNumberFormat="1" applyFont="1" applyBorder="1"/>
    <xf numFmtId="3" fontId="0" fillId="0" borderId="26" xfId="0" applyNumberFormat="1" applyBorder="1"/>
    <xf numFmtId="3" fontId="21" fillId="0" borderId="27" xfId="0" applyNumberFormat="1" applyFont="1" applyBorder="1"/>
    <xf numFmtId="3" fontId="18" fillId="0" borderId="24" xfId="0" applyNumberFormat="1" applyFont="1" applyBorder="1"/>
    <xf numFmtId="3" fontId="21" fillId="0" borderId="25" xfId="0" applyNumberFormat="1" applyFont="1" applyBorder="1" applyAlignment="1">
      <alignment wrapText="1"/>
    </xf>
    <xf numFmtId="3" fontId="18" fillId="0" borderId="26" xfId="0" applyNumberFormat="1" applyFont="1" applyBorder="1"/>
    <xf numFmtId="3" fontId="17" fillId="0" borderId="5" xfId="0" applyNumberFormat="1" applyFont="1" applyBorder="1" applyAlignment="1">
      <alignment horizontal="right"/>
    </xf>
    <xf numFmtId="3" fontId="22" fillId="0" borderId="7" xfId="0" applyNumberFormat="1" applyFont="1" applyBorder="1" applyAlignment="1">
      <alignment shrinkToFit="1"/>
    </xf>
    <xf numFmtId="3" fontId="0" fillId="0" borderId="28" xfId="0" applyNumberFormat="1" applyBorder="1"/>
    <xf numFmtId="3" fontId="22" fillId="0" borderId="29" xfId="0" applyNumberFormat="1" applyFont="1" applyBorder="1" applyAlignment="1">
      <alignment shrinkToFit="1"/>
    </xf>
    <xf numFmtId="3" fontId="22" fillId="0" borderId="7" xfId="0" applyNumberFormat="1" applyFont="1" applyBorder="1" applyAlignment="1">
      <alignment wrapText="1"/>
    </xf>
    <xf numFmtId="3" fontId="22" fillId="0" borderId="29" xfId="0" applyNumberFormat="1" applyFont="1" applyBorder="1" applyAlignment="1">
      <alignment wrapText="1"/>
    </xf>
    <xf numFmtId="3" fontId="22" fillId="0" borderId="7" xfId="0" applyNumberFormat="1" applyFont="1" applyBorder="1"/>
    <xf numFmtId="3" fontId="22" fillId="0" borderId="29" xfId="0" applyNumberFormat="1" applyFont="1" applyBorder="1"/>
    <xf numFmtId="3" fontId="18" fillId="0" borderId="5" xfId="0" applyNumberFormat="1" applyFont="1" applyBorder="1"/>
    <xf numFmtId="3" fontId="18" fillId="0" borderId="28" xfId="0" applyNumberFormat="1" applyFont="1" applyBorder="1"/>
    <xf numFmtId="3" fontId="17" fillId="0" borderId="28" xfId="0" applyNumberFormat="1" applyFont="1" applyBorder="1"/>
    <xf numFmtId="3" fontId="23" fillId="0" borderId="7" xfId="0" applyNumberFormat="1" applyFont="1" applyBorder="1"/>
    <xf numFmtId="3" fontId="23" fillId="0" borderId="29" xfId="0" applyNumberFormat="1" applyFont="1" applyBorder="1"/>
    <xf numFmtId="3" fontId="18" fillId="0" borderId="7" xfId="0" applyNumberFormat="1" applyFont="1" applyBorder="1"/>
    <xf numFmtId="3" fontId="18" fillId="0" borderId="29" xfId="0" applyNumberFormat="1" applyFont="1" applyBorder="1"/>
    <xf numFmtId="3" fontId="18" fillId="0" borderId="7" xfId="0" applyNumberFormat="1" applyFont="1" applyBorder="1" applyAlignment="1">
      <alignment wrapText="1"/>
    </xf>
    <xf numFmtId="3" fontId="18" fillId="0" borderId="5" xfId="0" applyNumberFormat="1" applyFont="1" applyBorder="1" applyAlignment="1">
      <alignment horizontal="center"/>
    </xf>
    <xf numFmtId="3" fontId="17" fillId="0" borderId="7" xfId="0" applyNumberFormat="1" applyFont="1" applyBorder="1"/>
    <xf numFmtId="3" fontId="17" fillId="0" borderId="29" xfId="0" applyNumberFormat="1" applyFont="1" applyBorder="1"/>
    <xf numFmtId="49" fontId="17" fillId="0" borderId="5" xfId="0" applyNumberFormat="1" applyFont="1" applyBorder="1" applyAlignment="1">
      <alignment horizontal="right"/>
    </xf>
    <xf numFmtId="3" fontId="17" fillId="0" borderId="8" xfId="0" applyNumberFormat="1" applyFont="1" applyBorder="1"/>
    <xf numFmtId="3" fontId="18" fillId="0" borderId="12" xfId="0" applyNumberFormat="1" applyFont="1" applyBorder="1"/>
    <xf numFmtId="3" fontId="16" fillId="0" borderId="1" xfId="0" applyNumberFormat="1" applyFont="1" applyBorder="1"/>
    <xf numFmtId="3" fontId="18" fillId="0" borderId="30" xfId="0" applyNumberFormat="1" applyFont="1" applyBorder="1"/>
    <xf numFmtId="3" fontId="17" fillId="0" borderId="11" xfId="0" applyNumberFormat="1" applyFont="1" applyBorder="1"/>
    <xf numFmtId="3" fontId="18" fillId="0" borderId="9" xfId="0" applyNumberFormat="1" applyFont="1" applyBorder="1"/>
    <xf numFmtId="3" fontId="17" fillId="0" borderId="31" xfId="0" applyNumberFormat="1" applyFont="1" applyBorder="1"/>
    <xf numFmtId="3" fontId="17" fillId="0" borderId="32" xfId="0" applyNumberFormat="1" applyFont="1" applyBorder="1"/>
    <xf numFmtId="3" fontId="17" fillId="0" borderId="33" xfId="0" applyNumberFormat="1" applyFont="1" applyBorder="1"/>
    <xf numFmtId="3" fontId="0" fillId="0" borderId="32" xfId="0" applyNumberFormat="1" applyBorder="1"/>
    <xf numFmtId="3" fontId="17" fillId="0" borderId="0" xfId="0" applyNumberFormat="1" applyFont="1"/>
    <xf numFmtId="3" fontId="0" fillId="0" borderId="34" xfId="0" applyNumberFormat="1" applyBorder="1"/>
    <xf numFmtId="3" fontId="18" fillId="0" borderId="34" xfId="0" applyNumberFormat="1" applyFont="1" applyBorder="1"/>
    <xf numFmtId="3" fontId="18" fillId="0" borderId="11" xfId="0" applyNumberFormat="1" applyFont="1" applyBorder="1"/>
    <xf numFmtId="3" fontId="0" fillId="0" borderId="11" xfId="0" applyNumberFormat="1" applyBorder="1"/>
    <xf numFmtId="3" fontId="0" fillId="0" borderId="35" xfId="0" applyNumberFormat="1" applyBorder="1"/>
    <xf numFmtId="3" fontId="28" fillId="0" borderId="0" xfId="0" applyNumberFormat="1" applyFont="1" applyAlignment="1">
      <alignment horizontal="right"/>
    </xf>
    <xf numFmtId="3" fontId="17" fillId="0" borderId="17" xfId="0" applyNumberFormat="1" applyFont="1" applyBorder="1"/>
    <xf numFmtId="3" fontId="28" fillId="0" borderId="17" xfId="0" applyNumberFormat="1" applyFont="1" applyBorder="1"/>
    <xf numFmtId="3" fontId="30" fillId="0" borderId="17" xfId="0" applyNumberFormat="1" applyFont="1" applyBorder="1"/>
    <xf numFmtId="0" fontId="18" fillId="0" borderId="0" xfId="0" applyFont="1" applyAlignment="1">
      <alignment horizontal="center"/>
    </xf>
    <xf numFmtId="0" fontId="17" fillId="0" borderId="17" xfId="0" applyFont="1" applyBorder="1"/>
    <xf numFmtId="3" fontId="28" fillId="0" borderId="27" xfId="0" applyNumberFormat="1" applyFont="1" applyBorder="1" applyAlignment="1">
      <alignment horizontal="right"/>
    </xf>
    <xf numFmtId="3" fontId="17" fillId="0" borderId="38" xfId="0" applyNumberFormat="1" applyFont="1" applyBorder="1"/>
    <xf numFmtId="3" fontId="30" fillId="0" borderId="37" xfId="0" applyNumberFormat="1" applyFont="1" applyBorder="1"/>
    <xf numFmtId="0" fontId="17" fillId="0" borderId="0" xfId="0" applyFont="1"/>
    <xf numFmtId="0" fontId="17" fillId="0" borderId="0" xfId="0" applyFont="1" applyAlignment="1">
      <alignment wrapText="1"/>
    </xf>
    <xf numFmtId="0" fontId="33" fillId="0" borderId="0" xfId="0" applyFont="1" applyAlignment="1">
      <alignment wrapText="1"/>
    </xf>
    <xf numFmtId="0" fontId="33" fillId="0" borderId="0" xfId="0" applyFont="1"/>
    <xf numFmtId="0" fontId="18" fillId="0" borderId="21" xfId="0" applyFont="1" applyBorder="1" applyAlignment="1">
      <alignment horizontal="center"/>
    </xf>
    <xf numFmtId="3" fontId="18" fillId="0" borderId="21" xfId="0" applyNumberFormat="1" applyFont="1" applyBorder="1" applyAlignment="1">
      <alignment horizontal="right"/>
    </xf>
    <xf numFmtId="0" fontId="18" fillId="0" borderId="17" xfId="0" applyFont="1" applyBorder="1" applyAlignment="1">
      <alignment horizontal="center" vertical="center" wrapText="1"/>
    </xf>
    <xf numFmtId="0" fontId="17" fillId="0" borderId="17" xfId="0" applyFont="1" applyBorder="1" applyAlignment="1">
      <alignment wrapText="1"/>
    </xf>
    <xf numFmtId="4" fontId="17" fillId="0" borderId="17" xfId="0" applyNumberFormat="1" applyFont="1" applyBorder="1"/>
    <xf numFmtId="0" fontId="34" fillId="0" borderId="17" xfId="0" applyFont="1" applyBorder="1" applyAlignment="1">
      <alignment wrapText="1"/>
    </xf>
    <xf numFmtId="0" fontId="34" fillId="0" borderId="17" xfId="0" applyFont="1" applyBorder="1"/>
    <xf numFmtId="3" fontId="34" fillId="0" borderId="17" xfId="0" applyNumberFormat="1" applyFont="1" applyBorder="1"/>
    <xf numFmtId="166" fontId="17" fillId="0" borderId="17" xfId="0" applyNumberFormat="1" applyFont="1" applyBorder="1"/>
    <xf numFmtId="49" fontId="17" fillId="0" borderId="17" xfId="0" applyNumberFormat="1" applyFont="1" applyBorder="1"/>
    <xf numFmtId="3" fontId="35" fillId="0" borderId="17" xfId="0" applyNumberFormat="1" applyFont="1" applyBorder="1"/>
    <xf numFmtId="0" fontId="36" fillId="0" borderId="17" xfId="0" applyFont="1" applyBorder="1"/>
    <xf numFmtId="0" fontId="37" fillId="0" borderId="17" xfId="0" applyFont="1" applyBorder="1"/>
    <xf numFmtId="3" fontId="37" fillId="0" borderId="17" xfId="0" applyNumberFormat="1" applyFont="1" applyBorder="1"/>
    <xf numFmtId="3" fontId="22" fillId="0" borderId="39" xfId="0" applyNumberFormat="1" applyFont="1" applyBorder="1"/>
    <xf numFmtId="3" fontId="17" fillId="0" borderId="41" xfId="0" applyNumberFormat="1" applyFont="1" applyBorder="1"/>
    <xf numFmtId="3" fontId="38" fillId="0" borderId="0" xfId="0" applyNumberFormat="1" applyFont="1"/>
    <xf numFmtId="3" fontId="38" fillId="0" borderId="0" xfId="0" applyNumberFormat="1" applyFont="1" applyAlignment="1">
      <alignment vertical="center"/>
    </xf>
    <xf numFmtId="3" fontId="38" fillId="0" borderId="12" xfId="0" applyNumberFormat="1" applyFont="1" applyBorder="1"/>
    <xf numFmtId="3" fontId="38" fillId="0" borderId="17" xfId="0" applyNumberFormat="1" applyFont="1" applyBorder="1"/>
    <xf numFmtId="3" fontId="18" fillId="0" borderId="17" xfId="0" applyNumberFormat="1" applyFont="1" applyBorder="1"/>
    <xf numFmtId="3" fontId="38" fillId="0" borderId="17" xfId="0" applyNumberFormat="1" applyFont="1" applyBorder="1" applyAlignment="1">
      <alignment horizontal="center"/>
    </xf>
    <xf numFmtId="3" fontId="38" fillId="0" borderId="17" xfId="0" applyNumberFormat="1" applyFont="1" applyBorder="1" applyAlignment="1">
      <alignment horizontal="right"/>
    </xf>
    <xf numFmtId="3" fontId="22" fillId="0" borderId="17" xfId="0" applyNumberFormat="1" applyFont="1" applyBorder="1"/>
    <xf numFmtId="3" fontId="17" fillId="0" borderId="17" xfId="0" applyNumberFormat="1" applyFont="1" applyBorder="1" applyAlignment="1">
      <alignment horizontal="center"/>
    </xf>
    <xf numFmtId="3" fontId="18" fillId="0" borderId="37" xfId="0" applyNumberFormat="1" applyFont="1" applyBorder="1"/>
    <xf numFmtId="3" fontId="16" fillId="0" borderId="13" xfId="0" applyNumberFormat="1" applyFont="1" applyBorder="1"/>
    <xf numFmtId="3" fontId="19" fillId="0" borderId="13" xfId="0" applyNumberFormat="1" applyFont="1" applyBorder="1" applyAlignment="1">
      <alignment horizontal="center" wrapText="1"/>
    </xf>
    <xf numFmtId="3" fontId="20" fillId="0" borderId="13" xfId="0" applyNumberFormat="1" applyFont="1" applyBorder="1" applyAlignment="1">
      <alignment horizontal="center" wrapText="1"/>
    </xf>
    <xf numFmtId="3" fontId="20" fillId="0" borderId="43" xfId="0" applyNumberFormat="1" applyFont="1" applyBorder="1" applyAlignment="1">
      <alignment horizontal="center" wrapText="1"/>
    </xf>
    <xf numFmtId="3" fontId="18" fillId="0" borderId="44" xfId="0" applyNumberFormat="1" applyFont="1" applyBorder="1"/>
    <xf numFmtId="3" fontId="17" fillId="0" borderId="45" xfId="0" applyNumberFormat="1" applyFont="1" applyBorder="1"/>
    <xf numFmtId="3" fontId="18" fillId="0" borderId="45" xfId="0" applyNumberFormat="1" applyFont="1" applyBorder="1"/>
    <xf numFmtId="3" fontId="38" fillId="0" borderId="45" xfId="0" applyNumberFormat="1" applyFont="1" applyBorder="1"/>
    <xf numFmtId="3" fontId="18" fillId="0" borderId="40" xfId="0" applyNumberFormat="1" applyFont="1" applyBorder="1"/>
    <xf numFmtId="3" fontId="38" fillId="0" borderId="6" xfId="0" applyNumberFormat="1" applyFont="1" applyBorder="1"/>
    <xf numFmtId="3" fontId="17" fillId="0" borderId="6" xfId="0" applyNumberFormat="1" applyFont="1" applyBorder="1"/>
    <xf numFmtId="3" fontId="22" fillId="0" borderId="6" xfId="0" applyNumberFormat="1" applyFont="1" applyBorder="1"/>
    <xf numFmtId="3" fontId="18" fillId="0" borderId="6" xfId="0" applyNumberFormat="1" applyFont="1" applyBorder="1"/>
    <xf numFmtId="3" fontId="38" fillId="0" borderId="42" xfId="0" applyNumberFormat="1" applyFont="1" applyBorder="1"/>
    <xf numFmtId="3" fontId="18" fillId="0" borderId="46" xfId="0" applyNumberFormat="1" applyFont="1" applyBorder="1"/>
    <xf numFmtId="3" fontId="22" fillId="0" borderId="47" xfId="0" applyNumberFormat="1" applyFont="1" applyBorder="1"/>
    <xf numFmtId="3" fontId="17" fillId="0" borderId="48" xfId="0" applyNumberFormat="1" applyFont="1" applyBorder="1"/>
    <xf numFmtId="3" fontId="17" fillId="0" borderId="25" xfId="0" applyNumberFormat="1" applyFont="1" applyBorder="1"/>
    <xf numFmtId="3" fontId="17" fillId="0" borderId="34" xfId="0" applyNumberFormat="1" applyFont="1" applyBorder="1"/>
    <xf numFmtId="3" fontId="16" fillId="0" borderId="46" xfId="0" applyNumberFormat="1" applyFont="1" applyBorder="1"/>
    <xf numFmtId="3" fontId="17" fillId="0" borderId="38" xfId="0" applyNumberFormat="1" applyFont="1" applyBorder="1" applyAlignment="1">
      <alignment horizontal="center"/>
    </xf>
    <xf numFmtId="3" fontId="22" fillId="0" borderId="49" xfId="0" applyNumberFormat="1" applyFont="1" applyBorder="1"/>
    <xf numFmtId="3" fontId="22" fillId="0" borderId="50" xfId="0" applyNumberFormat="1" applyFont="1" applyBorder="1"/>
    <xf numFmtId="3" fontId="22" fillId="0" borderId="38" xfId="0" applyNumberFormat="1" applyFont="1" applyBorder="1"/>
    <xf numFmtId="3" fontId="38" fillId="0" borderId="49" xfId="0" applyNumberFormat="1" applyFont="1" applyBorder="1"/>
    <xf numFmtId="3" fontId="17" fillId="0" borderId="42" xfId="0" applyNumberFormat="1" applyFont="1" applyBorder="1"/>
    <xf numFmtId="3" fontId="17" fillId="0" borderId="44" xfId="0" applyNumberFormat="1" applyFont="1" applyBorder="1"/>
    <xf numFmtId="3" fontId="17" fillId="0" borderId="37" xfId="0" applyNumberFormat="1" applyFont="1" applyBorder="1"/>
    <xf numFmtId="3" fontId="16" fillId="0" borderId="43" xfId="0" applyNumberFormat="1" applyFont="1" applyBorder="1"/>
    <xf numFmtId="3" fontId="16" fillId="0" borderId="51" xfId="0" applyNumberFormat="1" applyFont="1" applyBorder="1"/>
    <xf numFmtId="3" fontId="38" fillId="0" borderId="10" xfId="0" applyNumberFormat="1" applyFont="1" applyBorder="1" applyAlignment="1">
      <alignment horizontal="right"/>
    </xf>
    <xf numFmtId="3" fontId="38" fillId="0" borderId="52" xfId="0" applyNumberFormat="1" applyFont="1" applyBorder="1"/>
    <xf numFmtId="3" fontId="38" fillId="0" borderId="10" xfId="0" applyNumberFormat="1" applyFont="1" applyBorder="1"/>
    <xf numFmtId="3" fontId="38" fillId="0" borderId="41" xfId="0" applyNumberFormat="1" applyFont="1" applyBorder="1"/>
    <xf numFmtId="3" fontId="11" fillId="0" borderId="17" xfId="0" applyNumberFormat="1" applyFont="1" applyBorder="1" applyAlignment="1">
      <alignment wrapText="1"/>
    </xf>
    <xf numFmtId="3" fontId="18" fillId="0" borderId="0" xfId="0" applyNumberFormat="1" applyFont="1" applyAlignment="1">
      <alignment horizontal="right"/>
    </xf>
    <xf numFmtId="3" fontId="39" fillId="0" borderId="42" xfId="0" applyNumberFormat="1" applyFont="1" applyBorder="1"/>
    <xf numFmtId="3" fontId="39" fillId="0" borderId="6" xfId="0" applyNumberFormat="1" applyFont="1" applyBorder="1"/>
    <xf numFmtId="3" fontId="39" fillId="0" borderId="49" xfId="0" applyNumberFormat="1" applyFont="1" applyBorder="1"/>
    <xf numFmtId="3" fontId="39" fillId="0" borderId="41" xfId="0" applyNumberFormat="1" applyFont="1" applyBorder="1"/>
    <xf numFmtId="0" fontId="7" fillId="0" borderId="0" xfId="0" applyFont="1" applyAlignment="1">
      <alignment horizontal="right"/>
    </xf>
    <xf numFmtId="0" fontId="14" fillId="0" borderId="0" xfId="0" applyFont="1"/>
    <xf numFmtId="3" fontId="7" fillId="0" borderId="17" xfId="0" applyNumberFormat="1" applyFont="1" applyBorder="1"/>
    <xf numFmtId="2" fontId="0" fillId="0" borderId="0" xfId="0" applyNumberFormat="1" applyAlignment="1">
      <alignment wrapText="1"/>
    </xf>
    <xf numFmtId="0" fontId="7" fillId="0" borderId="21" xfId="0" applyFont="1" applyBorder="1"/>
    <xf numFmtId="3" fontId="7" fillId="0" borderId="0" xfId="0" applyNumberFormat="1" applyFont="1"/>
    <xf numFmtId="3" fontId="7" fillId="0" borderId="22" xfId="0" applyNumberFormat="1" applyFont="1" applyBorder="1"/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right"/>
    </xf>
    <xf numFmtId="3" fontId="0" fillId="0" borderId="20" xfId="0" applyNumberFormat="1" applyBorder="1" applyAlignment="1">
      <alignment horizontal="right"/>
    </xf>
    <xf numFmtId="3" fontId="18" fillId="0" borderId="17" xfId="0" applyNumberFormat="1" applyFont="1" applyBorder="1" applyAlignment="1">
      <alignment horizontal="center"/>
    </xf>
    <xf numFmtId="3" fontId="18" fillId="0" borderId="54" xfId="0" applyNumberFormat="1" applyFont="1" applyBorder="1"/>
    <xf numFmtId="3" fontId="16" fillId="0" borderId="55" xfId="0" applyNumberFormat="1" applyFont="1" applyBorder="1"/>
    <xf numFmtId="3" fontId="16" fillId="0" borderId="16" xfId="0" applyNumberFormat="1" applyFont="1" applyBorder="1"/>
    <xf numFmtId="3" fontId="18" fillId="0" borderId="2" xfId="0" applyNumberFormat="1" applyFont="1" applyBorder="1"/>
    <xf numFmtId="3" fontId="17" fillId="0" borderId="56" xfId="0" applyNumberFormat="1" applyFont="1" applyBorder="1"/>
    <xf numFmtId="3" fontId="17" fillId="0" borderId="57" xfId="0" applyNumberFormat="1" applyFont="1" applyBorder="1"/>
    <xf numFmtId="3" fontId="18" fillId="0" borderId="53" xfId="0" applyNumberFormat="1" applyFont="1" applyBorder="1"/>
    <xf numFmtId="3" fontId="18" fillId="0" borderId="58" xfId="0" applyNumberFormat="1" applyFont="1" applyBorder="1"/>
    <xf numFmtId="3" fontId="17" fillId="0" borderId="20" xfId="0" applyNumberFormat="1" applyFont="1" applyBorder="1"/>
    <xf numFmtId="3" fontId="18" fillId="0" borderId="0" xfId="0" applyNumberFormat="1" applyFont="1"/>
    <xf numFmtId="3" fontId="18" fillId="0" borderId="25" xfId="0" applyNumberFormat="1" applyFont="1" applyBorder="1"/>
    <xf numFmtId="3" fontId="0" fillId="0" borderId="5" xfId="0" applyNumberFormat="1" applyBorder="1" applyAlignment="1">
      <alignment horizontal="center"/>
    </xf>
    <xf numFmtId="3" fontId="0" fillId="0" borderId="7" xfId="0" applyNumberFormat="1" applyBorder="1"/>
    <xf numFmtId="3" fontId="17" fillId="0" borderId="26" xfId="0" applyNumberFormat="1" applyFont="1" applyBorder="1"/>
    <xf numFmtId="3" fontId="0" fillId="0" borderId="5" xfId="0" applyNumberFormat="1" applyBorder="1" applyAlignment="1">
      <alignment horizontal="right"/>
    </xf>
    <xf numFmtId="3" fontId="22" fillId="0" borderId="28" xfId="0" applyNumberFormat="1" applyFont="1" applyBorder="1"/>
    <xf numFmtId="3" fontId="17" fillId="0" borderId="5" xfId="0" applyNumberFormat="1" applyFont="1" applyBorder="1" applyAlignment="1">
      <alignment horizontal="center"/>
    </xf>
    <xf numFmtId="3" fontId="18" fillId="0" borderId="8" xfId="0" applyNumberFormat="1" applyFont="1" applyBorder="1"/>
    <xf numFmtId="3" fontId="17" fillId="0" borderId="22" xfId="0" applyNumberFormat="1" applyFont="1" applyBorder="1"/>
    <xf numFmtId="3" fontId="17" fillId="0" borderId="19" xfId="0" applyNumberFormat="1" applyFont="1" applyBorder="1"/>
    <xf numFmtId="3" fontId="17" fillId="0" borderId="1" xfId="0" applyNumberFormat="1" applyFont="1" applyBorder="1"/>
    <xf numFmtId="3" fontId="18" fillId="0" borderId="59" xfId="0" applyNumberFormat="1" applyFont="1" applyBorder="1"/>
    <xf numFmtId="3" fontId="16" fillId="0" borderId="19" xfId="0" applyNumberFormat="1" applyFont="1" applyBorder="1"/>
    <xf numFmtId="3" fontId="17" fillId="0" borderId="30" xfId="0" applyNumberFormat="1" applyFont="1" applyBorder="1" applyAlignment="1">
      <alignment horizontal="right"/>
    </xf>
    <xf numFmtId="3" fontId="17" fillId="0" borderId="15" xfId="0" applyNumberFormat="1" applyFont="1" applyBorder="1"/>
    <xf numFmtId="3" fontId="17" fillId="0" borderId="40" xfId="0" applyNumberFormat="1" applyFont="1" applyBorder="1"/>
    <xf numFmtId="3" fontId="17" fillId="0" borderId="10" xfId="0" applyNumberFormat="1" applyFont="1" applyBorder="1"/>
    <xf numFmtId="3" fontId="0" fillId="0" borderId="41" xfId="0" applyNumberFormat="1" applyBorder="1"/>
    <xf numFmtId="3" fontId="18" fillId="0" borderId="24" xfId="0" applyNumberFormat="1" applyFont="1" applyBorder="1" applyAlignment="1">
      <alignment horizontal="left"/>
    </xf>
    <xf numFmtId="3" fontId="0" fillId="0" borderId="42" xfId="0" applyNumberFormat="1" applyBorder="1"/>
    <xf numFmtId="3" fontId="0" fillId="0" borderId="17" xfId="0" applyNumberFormat="1" applyBorder="1"/>
    <xf numFmtId="3" fontId="0" fillId="0" borderId="6" xfId="0" applyNumberFormat="1" applyBorder="1"/>
    <xf numFmtId="3" fontId="17" fillId="0" borderId="9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center"/>
    </xf>
    <xf numFmtId="3" fontId="0" fillId="0" borderId="30" xfId="0" applyNumberFormat="1" applyBorder="1"/>
    <xf numFmtId="3" fontId="0" fillId="0" borderId="5" xfId="0" applyNumberFormat="1" applyBorder="1"/>
    <xf numFmtId="3" fontId="17" fillId="0" borderId="24" xfId="0" applyNumberFormat="1" applyFont="1" applyBorder="1" applyAlignment="1">
      <alignment horizontal="center"/>
    </xf>
    <xf numFmtId="3" fontId="0" fillId="0" borderId="9" xfId="0" applyNumberFormat="1" applyBorder="1" applyAlignment="1">
      <alignment horizontal="right"/>
    </xf>
    <xf numFmtId="3" fontId="16" fillId="0" borderId="60" xfId="0" applyNumberFormat="1" applyFont="1" applyBorder="1"/>
    <xf numFmtId="3" fontId="21" fillId="0" borderId="7" xfId="0" applyNumberFormat="1" applyFont="1" applyBorder="1"/>
    <xf numFmtId="3" fontId="21" fillId="0" borderId="7" xfId="0" applyNumberFormat="1" applyFont="1" applyBorder="1" applyAlignment="1">
      <alignment wrapText="1"/>
    </xf>
    <xf numFmtId="49" fontId="17" fillId="0" borderId="7" xfId="0" applyNumberFormat="1" applyFont="1" applyBorder="1"/>
    <xf numFmtId="3" fontId="17" fillId="0" borderId="7" xfId="0" applyNumberFormat="1" applyFont="1" applyBorder="1" applyAlignment="1">
      <alignment wrapText="1"/>
    </xf>
    <xf numFmtId="3" fontId="16" fillId="0" borderId="31" xfId="0" applyNumberFormat="1" applyFont="1" applyBorder="1"/>
    <xf numFmtId="3" fontId="16" fillId="0" borderId="0" xfId="0" applyNumberFormat="1" applyFont="1"/>
    <xf numFmtId="3" fontId="35" fillId="0" borderId="28" xfId="0" applyNumberFormat="1" applyFont="1" applyBorder="1"/>
    <xf numFmtId="3" fontId="40" fillId="0" borderId="28" xfId="0" applyNumberFormat="1" applyFont="1" applyBorder="1"/>
    <xf numFmtId="3" fontId="35" fillId="0" borderId="32" xfId="0" applyNumberFormat="1" applyFont="1" applyBorder="1"/>
    <xf numFmtId="3" fontId="17" fillId="0" borderId="16" xfId="0" applyNumberFormat="1" applyFont="1" applyBorder="1"/>
    <xf numFmtId="3" fontId="17" fillId="0" borderId="18" xfId="0" applyNumberFormat="1" applyFont="1" applyBorder="1"/>
    <xf numFmtId="3" fontId="35" fillId="0" borderId="0" xfId="0" applyNumberFormat="1" applyFont="1"/>
    <xf numFmtId="3" fontId="27" fillId="0" borderId="28" xfId="0" applyNumberFormat="1" applyFont="1" applyBorder="1"/>
    <xf numFmtId="3" fontId="16" fillId="0" borderId="28" xfId="0" applyNumberFormat="1" applyFont="1" applyBorder="1"/>
    <xf numFmtId="3" fontId="40" fillId="0" borderId="19" xfId="0" applyNumberFormat="1" applyFont="1" applyBorder="1"/>
    <xf numFmtId="3" fontId="0" fillId="0" borderId="0" xfId="0" applyNumberFormat="1" applyAlignment="1">
      <alignment horizontal="right" vertical="center"/>
    </xf>
    <xf numFmtId="3" fontId="16" fillId="0" borderId="32" xfId="0" applyNumberFormat="1" applyFont="1" applyBorder="1"/>
    <xf numFmtId="3" fontId="35" fillId="0" borderId="57" xfId="0" applyNumberFormat="1" applyFont="1" applyBorder="1"/>
    <xf numFmtId="3" fontId="4" fillId="0" borderId="0" xfId="0" applyNumberFormat="1" applyFont="1"/>
    <xf numFmtId="3" fontId="4" fillId="0" borderId="0" xfId="0" applyNumberFormat="1" applyFont="1" applyAlignment="1">
      <alignment vertical="center" wrapText="1"/>
    </xf>
    <xf numFmtId="3" fontId="27" fillId="0" borderId="0" xfId="0" applyNumberFormat="1" applyFont="1"/>
    <xf numFmtId="3" fontId="27" fillId="0" borderId="0" xfId="0" applyNumberFormat="1" applyFont="1" applyAlignment="1">
      <alignment vertical="center" wrapText="1"/>
    </xf>
    <xf numFmtId="165" fontId="0" fillId="0" borderId="0" xfId="0" applyNumberFormat="1"/>
    <xf numFmtId="0" fontId="41" fillId="0" borderId="61" xfId="0" applyFont="1" applyBorder="1" applyAlignment="1">
      <alignment horizontal="center" vertical="center" wrapText="1"/>
    </xf>
    <xf numFmtId="0" fontId="41" fillId="0" borderId="62" xfId="0" applyFont="1" applyBorder="1" applyAlignment="1">
      <alignment horizontal="center" vertical="center" wrapText="1"/>
    </xf>
    <xf numFmtId="3" fontId="41" fillId="0" borderId="62" xfId="0" applyNumberFormat="1" applyFont="1" applyBorder="1" applyAlignment="1">
      <alignment horizontal="center" vertical="center" wrapText="1"/>
    </xf>
    <xf numFmtId="0" fontId="0" fillId="0" borderId="63" xfId="0" applyBorder="1" applyAlignment="1">
      <alignment vertical="center" wrapText="1"/>
    </xf>
    <xf numFmtId="3" fontId="0" fillId="0" borderId="64" xfId="0" applyNumberFormat="1" applyBorder="1" applyAlignment="1">
      <alignment horizontal="right" vertical="center" wrapText="1"/>
    </xf>
    <xf numFmtId="0" fontId="5" fillId="0" borderId="63" xfId="0" applyFont="1" applyBorder="1" applyAlignment="1">
      <alignment vertical="center" wrapText="1"/>
    </xf>
    <xf numFmtId="0" fontId="41" fillId="0" borderId="63" xfId="0" applyFont="1" applyBorder="1" applyAlignment="1">
      <alignment horizontal="center" vertical="center" wrapText="1"/>
    </xf>
    <xf numFmtId="0" fontId="41" fillId="0" borderId="64" xfId="0" applyFont="1" applyBorder="1" applyAlignment="1">
      <alignment horizontal="center" vertical="center" wrapText="1"/>
    </xf>
    <xf numFmtId="3" fontId="41" fillId="0" borderId="64" xfId="0" applyNumberFormat="1" applyFont="1" applyBorder="1" applyAlignment="1">
      <alignment horizontal="center" vertical="center" wrapText="1"/>
    </xf>
    <xf numFmtId="0" fontId="9" fillId="0" borderId="63" xfId="0" applyFont="1" applyBorder="1" applyAlignment="1">
      <alignment vertical="center" wrapText="1"/>
    </xf>
    <xf numFmtId="3" fontId="9" fillId="0" borderId="64" xfId="0" applyNumberFormat="1" applyFont="1" applyBorder="1" applyAlignment="1">
      <alignment horizontal="right" vertical="center" wrapText="1"/>
    </xf>
    <xf numFmtId="3" fontId="0" fillId="0" borderId="66" xfId="0" applyNumberFormat="1" applyBorder="1" applyAlignment="1">
      <alignment horizontal="right" vertical="center" wrapText="1"/>
    </xf>
    <xf numFmtId="3" fontId="0" fillId="0" borderId="66" xfId="0" applyNumberFormat="1" applyBorder="1" applyAlignment="1">
      <alignment vertical="center" wrapText="1"/>
    </xf>
    <xf numFmtId="3" fontId="0" fillId="0" borderId="64" xfId="0" applyNumberFormat="1" applyBorder="1" applyAlignment="1">
      <alignment vertical="top" wrapText="1"/>
    </xf>
    <xf numFmtId="3" fontId="0" fillId="0" borderId="64" xfId="0" applyNumberFormat="1" applyBorder="1" applyAlignment="1">
      <alignment vertical="center" wrapText="1"/>
    </xf>
    <xf numFmtId="3" fontId="5" fillId="0" borderId="64" xfId="0" applyNumberFormat="1" applyFont="1" applyBorder="1" applyAlignment="1">
      <alignment horizontal="right" vertical="center" wrapText="1"/>
    </xf>
    <xf numFmtId="3" fontId="5" fillId="3" borderId="64" xfId="0" applyNumberFormat="1" applyFont="1" applyFill="1" applyBorder="1" applyAlignment="1">
      <alignment horizontal="right" vertical="center" wrapText="1"/>
    </xf>
    <xf numFmtId="3" fontId="10" fillId="0" borderId="22" xfId="0" applyNumberFormat="1" applyFont="1" applyBorder="1"/>
    <xf numFmtId="3" fontId="35" fillId="0" borderId="8" xfId="0" applyNumberFormat="1" applyFont="1" applyBorder="1"/>
    <xf numFmtId="3" fontId="18" fillId="0" borderId="68" xfId="0" applyNumberFormat="1" applyFont="1" applyBorder="1"/>
    <xf numFmtId="3" fontId="16" fillId="0" borderId="69" xfId="0" applyNumberFormat="1" applyFont="1" applyBorder="1"/>
    <xf numFmtId="3" fontId="35" fillId="0" borderId="70" xfId="0" applyNumberFormat="1" applyFont="1" applyBorder="1"/>
    <xf numFmtId="3" fontId="35" fillId="0" borderId="26" xfId="0" applyNumberFormat="1" applyFont="1" applyBorder="1"/>
    <xf numFmtId="3" fontId="18" fillId="0" borderId="39" xfId="0" applyNumberFormat="1" applyFont="1" applyBorder="1"/>
    <xf numFmtId="3" fontId="22" fillId="0" borderId="0" xfId="0" applyNumberFormat="1" applyFont="1"/>
    <xf numFmtId="3" fontId="42" fillId="0" borderId="6" xfId="0" applyNumberFormat="1" applyFont="1" applyBorder="1"/>
    <xf numFmtId="3" fontId="18" fillId="0" borderId="42" xfId="0" applyNumberFormat="1" applyFont="1" applyBorder="1"/>
    <xf numFmtId="3" fontId="37" fillId="0" borderId="43" xfId="0" applyNumberFormat="1" applyFont="1" applyBorder="1"/>
    <xf numFmtId="3" fontId="17" fillId="0" borderId="20" xfId="0" applyNumberFormat="1" applyFont="1" applyBorder="1" applyAlignment="1">
      <alignment horizontal="right" vertical="distributed"/>
    </xf>
    <xf numFmtId="0" fontId="17" fillId="0" borderId="20" xfId="0" applyFont="1" applyBorder="1" applyAlignment="1">
      <alignment horizontal="right"/>
    </xf>
    <xf numFmtId="3" fontId="1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4" fillId="0" borderId="0" xfId="0" applyNumberFormat="1" applyFont="1" applyAlignment="1">
      <alignment horizontal="center" vertical="center" wrapText="1"/>
    </xf>
    <xf numFmtId="0" fontId="0" fillId="0" borderId="0" xfId="0"/>
    <xf numFmtId="3" fontId="0" fillId="0" borderId="0" xfId="0" applyNumberFormat="1" applyAlignment="1">
      <alignment horizontal="center"/>
    </xf>
    <xf numFmtId="3" fontId="17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3" fontId="16" fillId="0" borderId="0" xfId="0" applyNumberFormat="1" applyFont="1" applyAlignment="1">
      <alignment horizontal="center" wrapText="1"/>
    </xf>
    <xf numFmtId="3" fontId="4" fillId="0" borderId="0" xfId="0" applyNumberFormat="1" applyFont="1" applyAlignment="1">
      <alignment horizontal="center"/>
    </xf>
    <xf numFmtId="0" fontId="0" fillId="0" borderId="0" xfId="0" applyAlignment="1">
      <alignment vertical="center" wrapText="1"/>
    </xf>
    <xf numFmtId="3" fontId="16" fillId="0" borderId="16" xfId="0" applyNumberFormat="1" applyFont="1" applyBorder="1" applyAlignment="1">
      <alignment horizontal="center" vertical="center" wrapText="1"/>
    </xf>
    <xf numFmtId="3" fontId="16" fillId="0" borderId="36" xfId="0" applyNumberFormat="1" applyFont="1" applyBorder="1" applyAlignment="1">
      <alignment horizontal="center" vertical="center" wrapText="1"/>
    </xf>
    <xf numFmtId="3" fontId="16" fillId="0" borderId="2" xfId="0" applyNumberFormat="1" applyFont="1" applyBorder="1" applyAlignment="1">
      <alignment horizontal="center" wrapText="1"/>
    </xf>
    <xf numFmtId="0" fontId="27" fillId="0" borderId="53" xfId="0" applyFont="1" applyBorder="1" applyAlignment="1">
      <alignment horizontal="center" wrapText="1"/>
    </xf>
    <xf numFmtId="3" fontId="16" fillId="0" borderId="17" xfId="0" applyNumberFormat="1" applyFont="1" applyBorder="1" applyAlignment="1">
      <alignment horizontal="center" wrapText="1"/>
    </xf>
    <xf numFmtId="0" fontId="27" fillId="0" borderId="17" xfId="0" applyFont="1" applyBorder="1" applyAlignment="1">
      <alignment horizontal="center" wrapText="1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3" fontId="4" fillId="0" borderId="16" xfId="0" applyNumberFormat="1" applyFont="1" applyBorder="1" applyAlignment="1">
      <alignment horizontal="center" vertical="center" wrapText="1"/>
    </xf>
    <xf numFmtId="3" fontId="4" fillId="0" borderId="19" xfId="0" applyNumberFormat="1" applyFont="1" applyBorder="1" applyAlignment="1">
      <alignment horizontal="center" vertical="center" wrapText="1"/>
    </xf>
    <xf numFmtId="3" fontId="4" fillId="0" borderId="1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3" fontId="2" fillId="0" borderId="20" xfId="0" applyNumberFormat="1" applyFont="1" applyBorder="1" applyAlignment="1">
      <alignment horizontal="right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3" fontId="4" fillId="0" borderId="16" xfId="0" applyNumberFormat="1" applyFont="1" applyBorder="1" applyAlignment="1">
      <alignment horizontal="center"/>
    </xf>
    <xf numFmtId="3" fontId="4" fillId="0" borderId="19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2" fillId="0" borderId="16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6" xfId="0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18" xfId="0" applyFont="1" applyBorder="1" applyAlignment="1">
      <alignment wrapText="1"/>
    </xf>
    <xf numFmtId="3" fontId="28" fillId="0" borderId="17" xfId="0" applyNumberFormat="1" applyFont="1" applyBorder="1" applyAlignment="1">
      <alignment horizontal="left" wrapText="1"/>
    </xf>
    <xf numFmtId="3" fontId="28" fillId="0" borderId="17" xfId="0" applyNumberFormat="1" applyFont="1" applyBorder="1" applyAlignment="1">
      <alignment horizontal="left"/>
    </xf>
    <xf numFmtId="0" fontId="17" fillId="0" borderId="17" xfId="0" applyFont="1" applyBorder="1" applyAlignment="1">
      <alignment horizontal="left"/>
    </xf>
    <xf numFmtId="3" fontId="30" fillId="0" borderId="17" xfId="0" applyNumberFormat="1" applyFont="1" applyBorder="1" applyAlignment="1">
      <alignment horizontal="left"/>
    </xf>
    <xf numFmtId="0" fontId="18" fillId="0" borderId="17" xfId="0" applyFont="1" applyBorder="1" applyAlignment="1">
      <alignment horizontal="left"/>
    </xf>
    <xf numFmtId="0" fontId="18" fillId="0" borderId="17" xfId="0" applyFont="1" applyBorder="1"/>
    <xf numFmtId="0" fontId="17" fillId="0" borderId="17" xfId="0" applyFont="1" applyBorder="1"/>
    <xf numFmtId="3" fontId="30" fillId="0" borderId="17" xfId="0" applyNumberFormat="1" applyFont="1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17" fillId="0" borderId="17" xfId="0" applyFont="1" applyBorder="1" applyAlignment="1">
      <alignment horizontal="center" vertical="center"/>
    </xf>
    <xf numFmtId="3" fontId="25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3" fontId="26" fillId="0" borderId="0" xfId="0" applyNumberFormat="1" applyFont="1"/>
    <xf numFmtId="3" fontId="27" fillId="0" borderId="0" xfId="0" applyNumberFormat="1" applyFont="1" applyAlignment="1">
      <alignment horizontal="right"/>
    </xf>
    <xf numFmtId="0" fontId="27" fillId="0" borderId="0" xfId="0" applyFont="1"/>
    <xf numFmtId="3" fontId="29" fillId="0" borderId="17" xfId="0" applyNumberFormat="1" applyFont="1" applyBorder="1" applyAlignment="1">
      <alignment horizontal="center" vertical="center"/>
    </xf>
    <xf numFmtId="3" fontId="16" fillId="0" borderId="17" xfId="0" applyNumberFormat="1" applyFont="1" applyBorder="1" applyAlignment="1">
      <alignment horizontal="center" vertical="center" wrapText="1"/>
    </xf>
    <xf numFmtId="3" fontId="18" fillId="0" borderId="17" xfId="0" applyNumberFormat="1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3" fontId="30" fillId="0" borderId="1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right" shrinkToFit="1"/>
    </xf>
    <xf numFmtId="0" fontId="8" fillId="0" borderId="0" xfId="0" applyFont="1"/>
    <xf numFmtId="0" fontId="0" fillId="0" borderId="0" xfId="0" applyAlignment="1">
      <alignment horizontal="center"/>
    </xf>
    <xf numFmtId="0" fontId="11" fillId="0" borderId="0" xfId="0" applyFont="1"/>
    <xf numFmtId="0" fontId="0" fillId="0" borderId="65" xfId="0" applyBorder="1" applyAlignment="1">
      <alignment vertical="center" wrapText="1"/>
    </xf>
    <xf numFmtId="0" fontId="0" fillId="0" borderId="63" xfId="0" applyBorder="1" applyAlignment="1">
      <alignment vertical="center" wrapText="1"/>
    </xf>
    <xf numFmtId="0" fontId="0" fillId="0" borderId="67" xfId="0" applyBorder="1" applyAlignment="1">
      <alignment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2023\tervez&#233;s2\k&#246;lts&#233;gvet&#233;s%20m&#243;d%20december\M&#225;solat%20-%20Balatonszemes%20K&#246;zs&#233;gi%20&#214;nkorm&#225;nyzat_2023.%20&#233;vi%20%20k&#246;lts&#233;gvet&#233;s%20%20(1).xls" TargetMode="External"/><Relationship Id="rId1" Type="http://schemas.openxmlformats.org/officeDocument/2006/relationships/externalLinkPath" Target="file:///C:\Users\User\Desktop\2023\tervez&#233;s2\k&#246;lts&#233;gvet&#233;s%20m&#243;d%20december\M&#225;solat%20-%20Balatonszemes%20K&#246;zs&#233;gi%20&#214;nkorm&#225;nyzat_2023.%20&#233;vi%20%20k&#246;lts&#233;gvet&#233;s%20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2023\tervez&#233;s2\minta\M&#225;solat%20-%202020.%20k&#246;lts&#233;gv.%20t&#225;bla%20min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-sz mell bev."/>
      <sheetName val="1-mell.kiad."/>
      <sheetName val="2.sz.Önkormányzat"/>
      <sheetName val="3.sz.Intézmények össz. "/>
      <sheetName val=" Hivatal "/>
      <sheetName val="Műv. Ház"/>
      <sheetName val="4.sz-mell Berházások"/>
      <sheetName val="5.sz-mell Működés"/>
      <sheetName val="6.sz-mell Tőke j"/>
      <sheetName val="7.sz-mell Több éves"/>
      <sheetName val="8.sz.mell EI felh"/>
      <sheetName val="9.sz.mell Közvetett t"/>
      <sheetName val="10.sz.mell Átadott"/>
      <sheetName val="11.sz.mell EU"/>
      <sheetName val="12.sz. mell Állami tám"/>
      <sheetName val="13.sz.mell Tám"/>
      <sheetName val="14.sz.mell Adóss.kel"/>
    </sheetNames>
    <sheetDataSet>
      <sheetData sheetId="0">
        <row r="7">
          <cell r="H7">
            <v>5797493</v>
          </cell>
        </row>
      </sheetData>
      <sheetData sheetId="1">
        <row r="24">
          <cell r="E24" t="e">
            <v>#REF!</v>
          </cell>
        </row>
      </sheetData>
      <sheetData sheetId="2">
        <row r="9">
          <cell r="C9">
            <v>261990016</v>
          </cell>
        </row>
        <row r="10">
          <cell r="C10">
            <v>3374542</v>
          </cell>
        </row>
        <row r="14">
          <cell r="C14">
            <v>51770000</v>
          </cell>
        </row>
        <row r="20">
          <cell r="C20">
            <v>91185000</v>
          </cell>
        </row>
        <row r="21">
          <cell r="C21">
            <v>50000000</v>
          </cell>
        </row>
        <row r="22">
          <cell r="C22">
            <v>1979000</v>
          </cell>
        </row>
      </sheetData>
      <sheetData sheetId="3">
        <row r="9">
          <cell r="C9">
            <v>0</v>
          </cell>
        </row>
        <row r="10">
          <cell r="C10">
            <v>0</v>
          </cell>
        </row>
        <row r="12">
          <cell r="C12">
            <v>6850000</v>
          </cell>
        </row>
        <row r="14">
          <cell r="C14">
            <v>10965000</v>
          </cell>
        </row>
      </sheetData>
      <sheetData sheetId="4">
        <row r="12">
          <cell r="C12">
            <v>1000000</v>
          </cell>
          <cell r="E12">
            <v>1000000</v>
          </cell>
        </row>
        <row r="14">
          <cell r="C14">
            <v>10965000</v>
          </cell>
          <cell r="E14">
            <v>10965000</v>
          </cell>
          <cell r="G14">
            <v>10965000</v>
          </cell>
        </row>
        <row r="16">
          <cell r="C16">
            <v>144035000</v>
          </cell>
          <cell r="D16">
            <v>0</v>
          </cell>
          <cell r="E16">
            <v>144035000</v>
          </cell>
          <cell r="G16">
            <v>144035000</v>
          </cell>
        </row>
        <row r="17">
          <cell r="C17">
            <v>142570534</v>
          </cell>
          <cell r="D17">
            <v>-3457128</v>
          </cell>
          <cell r="E17">
            <v>139113406</v>
          </cell>
          <cell r="G17">
            <v>139113406</v>
          </cell>
        </row>
        <row r="18">
          <cell r="C18">
            <v>1464466</v>
          </cell>
          <cell r="D18">
            <v>3457128</v>
          </cell>
        </row>
        <row r="20">
          <cell r="C20">
            <v>156000000</v>
          </cell>
          <cell r="D20">
            <v>0</v>
          </cell>
          <cell r="E20">
            <v>156000000</v>
          </cell>
          <cell r="G20">
            <v>156000000</v>
          </cell>
        </row>
        <row r="21">
          <cell r="C21">
            <v>156000000</v>
          </cell>
          <cell r="D21">
            <v>0</v>
          </cell>
          <cell r="E21">
            <v>156000000</v>
          </cell>
          <cell r="G21">
            <v>156000000</v>
          </cell>
        </row>
        <row r="27">
          <cell r="C27">
            <v>156000000</v>
          </cell>
          <cell r="D27">
            <v>0</v>
          </cell>
          <cell r="E27">
            <v>156000000</v>
          </cell>
          <cell r="F27">
            <v>0</v>
          </cell>
          <cell r="G27">
            <v>156000000</v>
          </cell>
        </row>
        <row r="28">
          <cell r="C28">
            <v>120000000</v>
          </cell>
          <cell r="E28">
            <v>120000000</v>
          </cell>
          <cell r="G28">
            <v>120000000</v>
          </cell>
        </row>
        <row r="29">
          <cell r="C29">
            <v>17000000</v>
          </cell>
          <cell r="E29">
            <v>17000000</v>
          </cell>
          <cell r="G29">
            <v>17000000</v>
          </cell>
        </row>
        <row r="30">
          <cell r="C30">
            <v>19000000</v>
          </cell>
          <cell r="E30">
            <v>19000000</v>
          </cell>
          <cell r="F30">
            <v>-686013</v>
          </cell>
          <cell r="G30">
            <v>18313987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686013</v>
          </cell>
          <cell r="G32">
            <v>686013</v>
          </cell>
        </row>
        <row r="33">
          <cell r="F33">
            <v>686013</v>
          </cell>
          <cell r="G33">
            <v>686013</v>
          </cell>
        </row>
        <row r="35">
          <cell r="C35">
            <v>0</v>
          </cell>
          <cell r="D35">
            <v>0</v>
          </cell>
          <cell r="E35">
            <v>0</v>
          </cell>
          <cell r="G35">
            <v>0</v>
          </cell>
        </row>
        <row r="40">
          <cell r="C40">
            <v>156000000</v>
          </cell>
          <cell r="D40">
            <v>0</v>
          </cell>
          <cell r="E40">
            <v>156000000</v>
          </cell>
          <cell r="G40">
            <v>156000000</v>
          </cell>
        </row>
        <row r="41">
          <cell r="C41">
            <v>156000000</v>
          </cell>
          <cell r="E41">
            <v>156000000</v>
          </cell>
          <cell r="G41">
            <v>156000000</v>
          </cell>
        </row>
        <row r="44">
          <cell r="C44">
            <v>17</v>
          </cell>
          <cell r="E44">
            <v>17</v>
          </cell>
          <cell r="G44">
            <v>17</v>
          </cell>
        </row>
        <row r="45">
          <cell r="C45">
            <v>17</v>
          </cell>
          <cell r="E45">
            <v>17</v>
          </cell>
          <cell r="G45">
            <v>17</v>
          </cell>
        </row>
        <row r="46">
          <cell r="C46">
            <v>0</v>
          </cell>
          <cell r="D46">
            <v>0</v>
          </cell>
          <cell r="E46">
            <v>0</v>
          </cell>
          <cell r="G46">
            <v>0</v>
          </cell>
        </row>
      </sheetData>
      <sheetData sheetId="5">
        <row r="12">
          <cell r="C12">
            <v>5850000</v>
          </cell>
          <cell r="D12">
            <v>4000000</v>
          </cell>
          <cell r="E12">
            <v>9850000</v>
          </cell>
        </row>
        <row r="16">
          <cell r="C16">
            <v>70160000</v>
          </cell>
          <cell r="D16">
            <v>563145</v>
          </cell>
          <cell r="E16">
            <v>70723145</v>
          </cell>
          <cell r="G16">
            <v>70723145</v>
          </cell>
        </row>
        <row r="17">
          <cell r="C17">
            <v>69109784</v>
          </cell>
          <cell r="D17">
            <v>0</v>
          </cell>
          <cell r="E17">
            <v>69109784</v>
          </cell>
          <cell r="G17">
            <v>69109784</v>
          </cell>
        </row>
        <row r="18">
          <cell r="C18">
            <v>1050216</v>
          </cell>
          <cell r="D18">
            <v>563145</v>
          </cell>
        </row>
        <row r="20">
          <cell r="C20">
            <v>76010000</v>
          </cell>
          <cell r="D20">
            <v>4563145</v>
          </cell>
          <cell r="E20">
            <v>80573145</v>
          </cell>
          <cell r="G20">
            <v>80573145</v>
          </cell>
        </row>
        <row r="21">
          <cell r="C21">
            <v>76010000</v>
          </cell>
          <cell r="D21">
            <v>4563145</v>
          </cell>
          <cell r="E21">
            <v>80573145</v>
          </cell>
          <cell r="G21">
            <v>80573145</v>
          </cell>
        </row>
        <row r="27">
          <cell r="C27">
            <v>72190000</v>
          </cell>
          <cell r="D27">
            <v>4563145</v>
          </cell>
          <cell r="E27">
            <v>76753145</v>
          </cell>
          <cell r="F27">
            <v>0</v>
          </cell>
          <cell r="G27">
            <v>76753145</v>
          </cell>
        </row>
        <row r="28">
          <cell r="C28">
            <v>24300000</v>
          </cell>
          <cell r="D28">
            <v>563145</v>
          </cell>
          <cell r="E28">
            <v>24863145</v>
          </cell>
          <cell r="G28">
            <v>24863145</v>
          </cell>
        </row>
        <row r="29">
          <cell r="C29">
            <v>4000000</v>
          </cell>
          <cell r="E29">
            <v>4000000</v>
          </cell>
          <cell r="G29">
            <v>4000000</v>
          </cell>
        </row>
        <row r="30">
          <cell r="C30">
            <v>43890000</v>
          </cell>
          <cell r="D30">
            <v>4000000</v>
          </cell>
          <cell r="E30">
            <v>47890000</v>
          </cell>
          <cell r="F30">
            <v>-218623</v>
          </cell>
          <cell r="G30">
            <v>47671377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218623</v>
          </cell>
          <cell r="G32">
            <v>218623</v>
          </cell>
        </row>
        <row r="33">
          <cell r="F33">
            <v>218623</v>
          </cell>
          <cell r="G33">
            <v>218623</v>
          </cell>
        </row>
        <row r="35">
          <cell r="C35">
            <v>3820000</v>
          </cell>
          <cell r="D35">
            <v>0</v>
          </cell>
          <cell r="E35">
            <v>3820000</v>
          </cell>
          <cell r="G35">
            <v>3820000</v>
          </cell>
        </row>
        <row r="36">
          <cell r="C36">
            <v>3820000</v>
          </cell>
          <cell r="E36">
            <v>3820000</v>
          </cell>
          <cell r="G36">
            <v>3820000</v>
          </cell>
        </row>
        <row r="40">
          <cell r="C40">
            <v>76010000</v>
          </cell>
          <cell r="D40">
            <v>4563145</v>
          </cell>
          <cell r="E40">
            <v>80573145</v>
          </cell>
          <cell r="G40">
            <v>80573145</v>
          </cell>
        </row>
        <row r="41">
          <cell r="C41">
            <v>76010000</v>
          </cell>
          <cell r="D41">
            <v>4563145</v>
          </cell>
          <cell r="E41">
            <v>80573145</v>
          </cell>
          <cell r="G41">
            <v>80573145</v>
          </cell>
        </row>
        <row r="44">
          <cell r="C44">
            <v>5</v>
          </cell>
          <cell r="E44">
            <v>5</v>
          </cell>
          <cell r="G44">
            <v>5</v>
          </cell>
        </row>
        <row r="45">
          <cell r="C45">
            <v>6</v>
          </cell>
          <cell r="E45">
            <v>6</v>
          </cell>
          <cell r="G45">
            <v>6</v>
          </cell>
        </row>
        <row r="46">
          <cell r="C46">
            <v>0</v>
          </cell>
          <cell r="E46">
            <v>0</v>
          </cell>
          <cell r="G46">
            <v>0</v>
          </cell>
        </row>
      </sheetData>
      <sheetData sheetId="6">
        <row r="45">
          <cell r="C45">
            <v>92445000</v>
          </cell>
        </row>
        <row r="47">
          <cell r="D47">
            <v>-1653794</v>
          </cell>
        </row>
      </sheetData>
      <sheetData sheetId="7">
        <row r="9">
          <cell r="C9" t="e">
            <v>#REF!</v>
          </cell>
          <cell r="D9">
            <v>15000000</v>
          </cell>
        </row>
        <row r="10">
          <cell r="F10">
            <v>5797493</v>
          </cell>
        </row>
      </sheetData>
      <sheetData sheetId="8"/>
      <sheetData sheetId="9"/>
      <sheetData sheetId="10"/>
      <sheetData sheetId="11"/>
      <sheetData sheetId="12">
        <row r="9">
          <cell r="N9">
            <v>22605400</v>
          </cell>
        </row>
        <row r="16">
          <cell r="D16">
            <v>137443000</v>
          </cell>
        </row>
        <row r="22">
          <cell r="D22">
            <v>149538240</v>
          </cell>
        </row>
        <row r="23">
          <cell r="F23">
            <v>9075000</v>
          </cell>
        </row>
      </sheetData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sz mell bev."/>
      <sheetName val="1-mell.kiad."/>
      <sheetName val="2.sz.Önkormányzat"/>
      <sheetName val="3.sz.Intézmények össz. "/>
      <sheetName val=" Hivatal "/>
      <sheetName val=".........Int. Közokt. Közp."/>
      <sheetName val="Óvoda"/>
      <sheetName val="Bölcsöde"/>
      <sheetName val="GAMESZ"/>
      <sheetName val="Műv. Ház"/>
      <sheetName val="Könyvtár"/>
      <sheetName val="Családsegítő"/>
      <sheetName val="4.sz-mell"/>
      <sheetName val="5.sz-mell"/>
      <sheetName val="6.sz-mell"/>
      <sheetName val="7.sz-mell"/>
      <sheetName val="8.sz.mell"/>
      <sheetName val="9.sz.mell"/>
      <sheetName val="10.sz.mell"/>
      <sheetName val="11.sz.mell"/>
      <sheetName val="12.sz.mell"/>
      <sheetName val="13.sz.mell"/>
      <sheetName val="14.sz.mell"/>
      <sheetName val="Tájékoztató tábla bev."/>
      <sheetName val="Tájékoztató tábla kiad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D7ED6-7C9E-4762-9469-D57EE0FAEBA8}">
  <dimension ref="A1:W44"/>
  <sheetViews>
    <sheetView tabSelected="1" workbookViewId="0">
      <selection activeCell="J34" sqref="J34"/>
    </sheetView>
  </sheetViews>
  <sheetFormatPr defaultRowHeight="15" x14ac:dyDescent="0.25"/>
  <cols>
    <col min="2" max="2" width="46.42578125" customWidth="1"/>
    <col min="3" max="6" width="0" hidden="1" customWidth="1"/>
    <col min="7" max="7" width="16" hidden="1" customWidth="1"/>
    <col min="8" max="8" width="12.7109375" hidden="1" customWidth="1"/>
    <col min="9" max="9" width="22.42578125" customWidth="1"/>
    <col min="10" max="10" width="19" customWidth="1"/>
    <col min="11" max="11" width="12.7109375" bestFit="1" customWidth="1"/>
    <col min="13" max="13" width="61.5703125" bestFit="1" customWidth="1"/>
    <col min="14" max="14" width="14.140625" hidden="1" customWidth="1"/>
    <col min="15" max="15" width="16" hidden="1" customWidth="1"/>
    <col min="16" max="16" width="11.140625" hidden="1" customWidth="1"/>
    <col min="17" max="17" width="13.5703125" hidden="1" customWidth="1"/>
    <col min="18" max="18" width="16" hidden="1" customWidth="1"/>
    <col min="19" max="19" width="12.7109375" hidden="1" customWidth="1"/>
    <col min="20" max="20" width="19.140625" customWidth="1"/>
    <col min="21" max="21" width="21.42578125" customWidth="1"/>
    <col min="22" max="22" width="10.85546875" bestFit="1" customWidth="1"/>
    <col min="23" max="23" width="12.28515625" bestFit="1" customWidth="1"/>
  </cols>
  <sheetData>
    <row r="1" spans="1:23" ht="15.75" x14ac:dyDescent="0.25">
      <c r="A1" s="314" t="s">
        <v>107</v>
      </c>
      <c r="B1" s="314"/>
      <c r="C1" s="314"/>
      <c r="D1" s="314"/>
      <c r="E1" s="314"/>
      <c r="F1" s="314"/>
      <c r="G1" s="314"/>
      <c r="H1" s="315"/>
      <c r="I1" s="315"/>
      <c r="J1" s="315"/>
      <c r="K1" s="10"/>
    </row>
    <row r="2" spans="1:23" ht="16.5" thickBot="1" x14ac:dyDescent="0.3">
      <c r="A2" s="82"/>
      <c r="B2" s="312"/>
      <c r="C2" s="312"/>
      <c r="D2" s="312"/>
      <c r="E2" s="313"/>
      <c r="F2" s="313"/>
      <c r="G2" s="313"/>
      <c r="H2" s="10"/>
      <c r="I2" s="83"/>
      <c r="J2" s="83" t="s">
        <v>98</v>
      </c>
      <c r="K2" s="10"/>
      <c r="L2" s="161"/>
      <c r="M2" s="161"/>
      <c r="N2" s="161"/>
      <c r="O2" s="161"/>
      <c r="P2" s="161"/>
      <c r="Q2" s="161"/>
      <c r="R2" s="162" t="s">
        <v>235</v>
      </c>
      <c r="S2" s="161"/>
      <c r="T2" s="83"/>
      <c r="U2" s="83" t="s">
        <v>98</v>
      </c>
    </row>
    <row r="3" spans="1:23" ht="35.25" thickBot="1" x14ac:dyDescent="0.3">
      <c r="A3" s="84" t="s">
        <v>16</v>
      </c>
      <c r="B3" s="85" t="s">
        <v>108</v>
      </c>
      <c r="C3" s="86" t="s">
        <v>109</v>
      </c>
      <c r="D3" s="86" t="s">
        <v>54</v>
      </c>
      <c r="E3" s="86" t="s">
        <v>110</v>
      </c>
      <c r="F3" s="87" t="s">
        <v>111</v>
      </c>
      <c r="G3" s="88" t="s">
        <v>112</v>
      </c>
      <c r="H3" s="88" t="s">
        <v>20</v>
      </c>
      <c r="I3" s="88" t="s">
        <v>157</v>
      </c>
      <c r="J3" s="88" t="s">
        <v>158</v>
      </c>
      <c r="K3" s="10"/>
      <c r="L3" s="163" t="s">
        <v>16</v>
      </c>
      <c r="M3" s="171" t="s">
        <v>263</v>
      </c>
      <c r="N3" s="172" t="s">
        <v>109</v>
      </c>
      <c r="O3" s="172" t="s">
        <v>54</v>
      </c>
      <c r="P3" s="172" t="s">
        <v>110</v>
      </c>
      <c r="Q3" s="172" t="s">
        <v>111</v>
      </c>
      <c r="R3" s="173" t="s">
        <v>112</v>
      </c>
      <c r="S3" s="173" t="s">
        <v>20</v>
      </c>
      <c r="T3" s="173" t="s">
        <v>157</v>
      </c>
      <c r="U3" s="174" t="s">
        <v>158</v>
      </c>
    </row>
    <row r="4" spans="1:23" x14ac:dyDescent="0.25">
      <c r="A4" s="89"/>
      <c r="B4" s="90" t="s">
        <v>113</v>
      </c>
      <c r="C4" s="91"/>
      <c r="D4" s="92"/>
      <c r="E4" s="91"/>
      <c r="F4" s="91"/>
      <c r="G4" s="91"/>
      <c r="H4" s="91"/>
      <c r="I4" s="127"/>
      <c r="J4" s="207"/>
      <c r="K4" s="10"/>
      <c r="L4" s="170" t="s">
        <v>115</v>
      </c>
      <c r="M4" s="179" t="s">
        <v>236</v>
      </c>
      <c r="N4" s="175">
        <v>668922000</v>
      </c>
      <c r="O4" s="170">
        <v>809754933</v>
      </c>
      <c r="P4" s="170" t="e">
        <v>#REF!</v>
      </c>
      <c r="Q4" s="170">
        <v>-39576865</v>
      </c>
      <c r="R4" s="170">
        <v>1063065375</v>
      </c>
      <c r="S4" s="170">
        <v>19797493</v>
      </c>
      <c r="T4" s="170">
        <v>1082862868</v>
      </c>
      <c r="U4" s="310">
        <f>U5+U6+U7+U8+U9+U13</f>
        <v>1102854941</v>
      </c>
    </row>
    <row r="5" spans="1:23" x14ac:dyDescent="0.25">
      <c r="A5" s="89"/>
      <c r="B5" s="90" t="s">
        <v>114</v>
      </c>
      <c r="C5" s="91"/>
      <c r="D5" s="92"/>
      <c r="E5" s="91"/>
      <c r="F5" s="91"/>
      <c r="G5" s="91"/>
      <c r="H5" s="91"/>
      <c r="I5" s="127"/>
      <c r="J5" s="208"/>
      <c r="K5" s="10"/>
      <c r="L5" s="166" t="s">
        <v>5</v>
      </c>
      <c r="M5" s="180" t="s">
        <v>237</v>
      </c>
      <c r="N5" s="176">
        <v>178600000</v>
      </c>
      <c r="O5" s="133">
        <v>202700408</v>
      </c>
      <c r="P5" s="133">
        <v>219104000</v>
      </c>
      <c r="Q5" s="133">
        <v>563145</v>
      </c>
      <c r="R5" s="133">
        <v>219667145</v>
      </c>
      <c r="S5" s="133"/>
      <c r="T5" s="165">
        <v>219667145</v>
      </c>
      <c r="U5" s="183">
        <f>Önkormányzat!H34+Intézm.összesen!H28</f>
        <v>215000000</v>
      </c>
      <c r="V5" s="10"/>
    </row>
    <row r="6" spans="1:23" ht="26.25" x14ac:dyDescent="0.25">
      <c r="A6" s="93" t="s">
        <v>115</v>
      </c>
      <c r="B6" s="94" t="s">
        <v>116</v>
      </c>
      <c r="C6" s="95">
        <f>SUM(C7:C9)</f>
        <v>231599000</v>
      </c>
      <c r="D6" s="95">
        <f>SUM(D7:D9)</f>
        <v>286998310</v>
      </c>
      <c r="E6" s="95">
        <f>SUM(E7:E9)</f>
        <v>265364558</v>
      </c>
      <c r="F6" s="95">
        <f>SUM(F7:F9)</f>
        <v>1418990</v>
      </c>
      <c r="G6" s="95">
        <f>SUM(E6:F6)</f>
        <v>266783548</v>
      </c>
      <c r="H6" s="95">
        <v>5797493</v>
      </c>
      <c r="I6" s="128">
        <f>I7</f>
        <v>276009568</v>
      </c>
      <c r="J6" s="95">
        <f>J8+J7</f>
        <v>299315270</v>
      </c>
      <c r="K6" s="10"/>
      <c r="L6" s="166" t="s">
        <v>7</v>
      </c>
      <c r="M6" s="181" t="s">
        <v>238</v>
      </c>
      <c r="N6" s="176">
        <v>26401000</v>
      </c>
      <c r="O6" s="133">
        <v>28041608</v>
      </c>
      <c r="P6" s="133">
        <v>32178000</v>
      </c>
      <c r="Q6" s="133"/>
      <c r="R6" s="133">
        <v>32178000</v>
      </c>
      <c r="S6" s="133"/>
      <c r="T6" s="165">
        <v>32178000</v>
      </c>
      <c r="U6" s="183">
        <f>Önkormányzat!H35+Intézm.összesen!H29</f>
        <v>34500000</v>
      </c>
      <c r="V6" s="10"/>
    </row>
    <row r="7" spans="1:23" x14ac:dyDescent="0.25">
      <c r="A7" s="96" t="s">
        <v>5</v>
      </c>
      <c r="B7" s="97" t="s">
        <v>117</v>
      </c>
      <c r="C7" s="98">
        <v>231599000</v>
      </c>
      <c r="D7" s="99">
        <v>258038861</v>
      </c>
      <c r="E7" s="98">
        <f>'[1]2.sz.Önkormányzat'!C9</f>
        <v>261990016</v>
      </c>
      <c r="F7" s="98">
        <v>1418990</v>
      </c>
      <c r="G7" s="95">
        <f t="shared" ref="G7:I13" si="0">SUM(E7:F7)</f>
        <v>263409006</v>
      </c>
      <c r="H7" s="95">
        <f>'[1]5.sz-mell Működés'!F10</f>
        <v>5797493</v>
      </c>
      <c r="I7" s="128">
        <f>'Állami támogatások'!H52</f>
        <v>276009568</v>
      </c>
      <c r="J7" s="309">
        <f>'Állami támogatások'!I52</f>
        <v>296315270</v>
      </c>
      <c r="K7" s="10"/>
      <c r="L7" s="166" t="s">
        <v>8</v>
      </c>
      <c r="M7" s="181" t="s">
        <v>239</v>
      </c>
      <c r="N7" s="176">
        <v>245604000</v>
      </c>
      <c r="O7" s="133">
        <v>338584710</v>
      </c>
      <c r="P7" s="133">
        <v>505820000</v>
      </c>
      <c r="Q7" s="133">
        <v>4106590</v>
      </c>
      <c r="R7" s="133">
        <v>509926590</v>
      </c>
      <c r="S7" s="133">
        <v>19797493</v>
      </c>
      <c r="T7" s="165">
        <v>529724083</v>
      </c>
      <c r="U7" s="183">
        <f>Önkormányzat!H36+Intézm.összesen!H30</f>
        <v>525918681</v>
      </c>
      <c r="V7" s="10"/>
      <c r="W7" s="10"/>
    </row>
    <row r="8" spans="1:23" ht="26.25" x14ac:dyDescent="0.25">
      <c r="A8" s="96" t="s">
        <v>7</v>
      </c>
      <c r="B8" s="100" t="s">
        <v>118</v>
      </c>
      <c r="C8" s="98"/>
      <c r="D8" s="101">
        <v>28959449</v>
      </c>
      <c r="E8" s="98">
        <f>'[1]2.sz.Önkormányzat'!C10+'[1]3.sz.Intézmények össz. '!C9</f>
        <v>3374542</v>
      </c>
      <c r="F8" s="98"/>
      <c r="G8" s="95">
        <f t="shared" si="0"/>
        <v>3374542</v>
      </c>
      <c r="H8" s="95"/>
      <c r="I8" s="128">
        <f t="shared" si="0"/>
        <v>3374542</v>
      </c>
      <c r="J8" s="95">
        <f>Intézm.összesen!H9</f>
        <v>3000000</v>
      </c>
      <c r="K8" s="10"/>
      <c r="L8" s="166" t="s">
        <v>240</v>
      </c>
      <c r="M8" s="181" t="s">
        <v>241</v>
      </c>
      <c r="N8" s="176">
        <v>7350000</v>
      </c>
      <c r="O8" s="133">
        <v>6522000</v>
      </c>
      <c r="P8" s="133">
        <v>8000000</v>
      </c>
      <c r="Q8" s="133"/>
      <c r="R8" s="133">
        <v>8000000</v>
      </c>
      <c r="S8" s="133"/>
      <c r="T8" s="165">
        <v>8000000</v>
      </c>
      <c r="U8" s="183">
        <f>Önkormányzat!H37</f>
        <v>8000000</v>
      </c>
    </row>
    <row r="9" spans="1:23" x14ac:dyDescent="0.25">
      <c r="A9" s="96" t="s">
        <v>8</v>
      </c>
      <c r="B9" s="102" t="s">
        <v>119</v>
      </c>
      <c r="C9" s="98"/>
      <c r="D9" s="103"/>
      <c r="E9" s="98"/>
      <c r="F9" s="98"/>
      <c r="G9" s="95">
        <f t="shared" si="0"/>
        <v>0</v>
      </c>
      <c r="H9" s="95"/>
      <c r="I9" s="128">
        <f t="shared" si="0"/>
        <v>0</v>
      </c>
      <c r="J9" s="208"/>
      <c r="K9" s="10"/>
      <c r="L9" s="166" t="s">
        <v>242</v>
      </c>
      <c r="M9" s="181" t="s">
        <v>243</v>
      </c>
      <c r="N9" s="176">
        <v>210967000</v>
      </c>
      <c r="O9" s="133">
        <v>233906207</v>
      </c>
      <c r="P9" s="133" t="e">
        <v>#REF!</v>
      </c>
      <c r="Q9" s="133">
        <v>-44246600</v>
      </c>
      <c r="R9" s="133">
        <v>293293640</v>
      </c>
      <c r="S9" s="133"/>
      <c r="T9" s="165">
        <v>293293640</v>
      </c>
      <c r="U9" s="183">
        <f>U11+U10</f>
        <v>314436260</v>
      </c>
    </row>
    <row r="10" spans="1:23" ht="26.25" x14ac:dyDescent="0.25">
      <c r="A10" s="104" t="s">
        <v>120</v>
      </c>
      <c r="B10" s="94" t="s">
        <v>121</v>
      </c>
      <c r="C10" s="105">
        <f>SUM(C11:C12)</f>
        <v>137665000</v>
      </c>
      <c r="D10" s="105">
        <f>SUM(D11:D12)</f>
        <v>227804667</v>
      </c>
      <c r="E10" s="105">
        <f>SUM(E11:E12)</f>
        <v>51770000</v>
      </c>
      <c r="F10" s="105">
        <f>SUM(F11:F12)</f>
        <v>0</v>
      </c>
      <c r="G10" s="95">
        <f t="shared" si="0"/>
        <v>51770000</v>
      </c>
      <c r="H10" s="95"/>
      <c r="I10" s="128">
        <f t="shared" si="0"/>
        <v>51770000</v>
      </c>
      <c r="J10" s="309">
        <f>Önkormányzat!H12</f>
        <v>22100000</v>
      </c>
      <c r="K10" s="10"/>
      <c r="L10" s="167" t="s">
        <v>144</v>
      </c>
      <c r="M10" s="182" t="s">
        <v>244</v>
      </c>
      <c r="N10" s="176"/>
      <c r="O10" s="133">
        <v>111998290</v>
      </c>
      <c r="P10" s="133" t="e">
        <v>#REF!</v>
      </c>
      <c r="Q10" s="133">
        <v>-850000</v>
      </c>
      <c r="R10" s="133">
        <v>148688240</v>
      </c>
      <c r="S10" s="133"/>
      <c r="T10" s="133">
        <v>148688240</v>
      </c>
      <c r="U10" s="180">
        <f>'Átadott pénzeszközök'!I21</f>
        <v>157696260</v>
      </c>
    </row>
    <row r="11" spans="1:23" x14ac:dyDescent="0.25">
      <c r="A11" s="96" t="s">
        <v>5</v>
      </c>
      <c r="B11" s="102" t="s">
        <v>122</v>
      </c>
      <c r="C11" s="98"/>
      <c r="D11" s="103"/>
      <c r="E11" s="98">
        <f>'[1]2.sz.Önkormányzat'!C13</f>
        <v>0</v>
      </c>
      <c r="F11" s="98"/>
      <c r="G11" s="95">
        <f t="shared" si="0"/>
        <v>0</v>
      </c>
      <c r="H11" s="95"/>
      <c r="I11" s="128">
        <f t="shared" si="0"/>
        <v>0</v>
      </c>
      <c r="J11" s="208"/>
      <c r="K11" s="10"/>
      <c r="L11" s="167" t="s">
        <v>146</v>
      </c>
      <c r="M11" s="182" t="s">
        <v>245</v>
      </c>
      <c r="N11" s="176"/>
      <c r="O11" s="133">
        <v>121907917</v>
      </c>
      <c r="P11" s="133">
        <v>137443000</v>
      </c>
      <c r="Q11" s="133">
        <v>2162400</v>
      </c>
      <c r="R11" s="133">
        <v>139605400</v>
      </c>
      <c r="S11" s="133"/>
      <c r="T11" s="133">
        <v>139605400</v>
      </c>
      <c r="U11" s="180">
        <f>'Átadott pénzeszközök'!I15</f>
        <v>156740000</v>
      </c>
    </row>
    <row r="12" spans="1:23" ht="26.25" x14ac:dyDescent="0.25">
      <c r="A12" s="96" t="s">
        <v>7</v>
      </c>
      <c r="B12" s="100" t="s">
        <v>123</v>
      </c>
      <c r="C12" s="106">
        <v>137665000</v>
      </c>
      <c r="D12" s="101">
        <v>227804667</v>
      </c>
      <c r="E12" s="106">
        <f>'[1]2.sz.Önkormányzat'!C14+'[1]3.sz.Intézmények össz. '!C10</f>
        <v>51770000</v>
      </c>
      <c r="F12" s="98">
        <v>0</v>
      </c>
      <c r="G12" s="95">
        <f t="shared" si="0"/>
        <v>51770000</v>
      </c>
      <c r="H12" s="95"/>
      <c r="I12" s="128">
        <f t="shared" si="0"/>
        <v>51770000</v>
      </c>
      <c r="J12" s="208">
        <f>J10</f>
        <v>22100000</v>
      </c>
      <c r="K12" s="10"/>
      <c r="L12" s="167" t="s">
        <v>246</v>
      </c>
      <c r="M12" s="182" t="s">
        <v>247</v>
      </c>
      <c r="N12" s="176"/>
      <c r="O12" s="133"/>
      <c r="P12" s="133"/>
      <c r="Q12" s="133"/>
      <c r="R12" s="133">
        <v>0</v>
      </c>
      <c r="S12" s="133"/>
      <c r="T12" s="133">
        <v>0</v>
      </c>
      <c r="U12" s="180"/>
    </row>
    <row r="13" spans="1:23" x14ac:dyDescent="0.25">
      <c r="A13" s="96"/>
      <c r="B13" s="107" t="s">
        <v>124</v>
      </c>
      <c r="C13" s="98"/>
      <c r="D13" s="108"/>
      <c r="E13" s="98"/>
      <c r="F13" s="98">
        <v>0</v>
      </c>
      <c r="G13" s="95">
        <f t="shared" si="0"/>
        <v>0</v>
      </c>
      <c r="H13" s="95"/>
      <c r="I13" s="128">
        <f t="shared" si="0"/>
        <v>0</v>
      </c>
      <c r="J13" s="208"/>
      <c r="K13" s="10"/>
      <c r="L13" s="167" t="s">
        <v>248</v>
      </c>
      <c r="M13" s="182" t="s">
        <v>249</v>
      </c>
      <c r="N13" s="176"/>
      <c r="O13" s="133"/>
      <c r="P13" s="133">
        <v>50559000</v>
      </c>
      <c r="Q13" s="133">
        <v>-45559000</v>
      </c>
      <c r="R13" s="133">
        <v>5000000</v>
      </c>
      <c r="S13" s="133"/>
      <c r="T13" s="165">
        <v>5000000</v>
      </c>
      <c r="U13" s="183">
        <v>5000000</v>
      </c>
    </row>
    <row r="14" spans="1:23" x14ac:dyDescent="0.25">
      <c r="A14" s="104" t="s">
        <v>125</v>
      </c>
      <c r="B14" s="109" t="s">
        <v>126</v>
      </c>
      <c r="C14" s="110">
        <f>SUM(C15:C17)</f>
        <v>326385000</v>
      </c>
      <c r="D14" s="110">
        <f>SUM(D15:D17)</f>
        <v>378609984</v>
      </c>
      <c r="E14" s="105" t="e">
        <f>'[1]5.sz-mell Működés'!C9</f>
        <v>#REF!</v>
      </c>
      <c r="F14" s="105">
        <f>'[1]5.sz-mell Működés'!D9</f>
        <v>15000000</v>
      </c>
      <c r="G14" s="105">
        <v>308500000</v>
      </c>
      <c r="H14" s="105">
        <v>14000000</v>
      </c>
      <c r="I14" s="129">
        <f>I15</f>
        <v>322500000</v>
      </c>
      <c r="J14" s="309">
        <f>SUM(J15:J17)</f>
        <v>315000000</v>
      </c>
      <c r="K14" s="10"/>
      <c r="L14" s="167"/>
      <c r="M14" s="182" t="s">
        <v>355</v>
      </c>
      <c r="N14" s="176"/>
      <c r="O14" s="133"/>
      <c r="P14" s="133">
        <v>50559000</v>
      </c>
      <c r="Q14" s="133">
        <v>-45559000</v>
      </c>
      <c r="R14" s="133">
        <v>5000000</v>
      </c>
      <c r="S14" s="133"/>
      <c r="T14" s="133">
        <v>5000000</v>
      </c>
      <c r="U14" s="180">
        <v>5000000</v>
      </c>
    </row>
    <row r="15" spans="1:23" x14ac:dyDescent="0.25">
      <c r="A15" s="96" t="s">
        <v>5</v>
      </c>
      <c r="B15" s="102" t="s">
        <v>127</v>
      </c>
      <c r="C15" s="98">
        <v>326385000</v>
      </c>
      <c r="D15" s="103">
        <v>378609984</v>
      </c>
      <c r="E15" s="98" t="e">
        <f>E14</f>
        <v>#REF!</v>
      </c>
      <c r="F15" s="98">
        <f>F14</f>
        <v>15000000</v>
      </c>
      <c r="G15" s="98">
        <v>308500000</v>
      </c>
      <c r="H15" s="98">
        <v>14000000</v>
      </c>
      <c r="I15" s="130">
        <f>SUM(G15:H15)</f>
        <v>322500000</v>
      </c>
      <c r="J15" s="208">
        <f>'Adók '!L16</f>
        <v>315000000</v>
      </c>
      <c r="K15" s="10"/>
      <c r="L15" s="167"/>
      <c r="M15" s="182" t="s">
        <v>250</v>
      </c>
      <c r="N15" s="176"/>
      <c r="O15" s="133"/>
      <c r="P15" s="133"/>
      <c r="Q15" s="133"/>
      <c r="R15" s="133"/>
      <c r="S15" s="133"/>
      <c r="T15" s="133"/>
      <c r="U15" s="180"/>
    </row>
    <row r="16" spans="1:23" x14ac:dyDescent="0.25">
      <c r="A16" s="96" t="s">
        <v>7</v>
      </c>
      <c r="B16" s="102" t="s">
        <v>128</v>
      </c>
      <c r="C16" s="98"/>
      <c r="D16" s="103"/>
      <c r="E16" s="98">
        <f>'[2]2.sz.Önkormányzat'!I18</f>
        <v>0</v>
      </c>
      <c r="F16" s="98"/>
      <c r="G16" s="98"/>
      <c r="H16" s="98"/>
      <c r="I16" s="130"/>
      <c r="J16" s="208"/>
      <c r="K16" s="10"/>
      <c r="L16" s="165" t="s">
        <v>120</v>
      </c>
      <c r="M16" s="183" t="s">
        <v>251</v>
      </c>
      <c r="N16" s="177">
        <v>184559000</v>
      </c>
      <c r="O16" s="165">
        <v>405115024</v>
      </c>
      <c r="P16" s="165" t="e">
        <v>#REF!</v>
      </c>
      <c r="Q16" s="165">
        <v>-1653794</v>
      </c>
      <c r="R16" s="165">
        <v>145522206</v>
      </c>
      <c r="S16" s="165"/>
      <c r="T16" s="165">
        <v>147447943</v>
      </c>
      <c r="U16" s="183">
        <f>U18+U17</f>
        <v>81397800</v>
      </c>
    </row>
    <row r="17" spans="1:23" x14ac:dyDescent="0.25">
      <c r="A17" s="96" t="s">
        <v>8</v>
      </c>
      <c r="B17" s="102" t="s">
        <v>129</v>
      </c>
      <c r="C17" s="98"/>
      <c r="D17" s="103"/>
      <c r="E17" s="98">
        <f>'[2]2.sz.Önkormányzat'!I19+'[2]3.sz.Intézmények össz. '!I11</f>
        <v>0</v>
      </c>
      <c r="F17" s="98"/>
      <c r="G17" s="98"/>
      <c r="H17" s="98"/>
      <c r="I17" s="130"/>
      <c r="J17" s="208"/>
      <c r="K17" s="10"/>
      <c r="L17" s="166" t="s">
        <v>5</v>
      </c>
      <c r="M17" s="181" t="s">
        <v>252</v>
      </c>
      <c r="N17" s="176">
        <v>43712000</v>
      </c>
      <c r="O17" s="133">
        <v>109698221</v>
      </c>
      <c r="P17" s="133">
        <v>54731000</v>
      </c>
      <c r="Q17" s="133">
        <v>9226147</v>
      </c>
      <c r="R17" s="133">
        <v>63957147</v>
      </c>
      <c r="S17" s="133"/>
      <c r="T17" s="133">
        <v>63957147</v>
      </c>
      <c r="U17" s="180">
        <f>Önkormányzat!H43+Intézm.összesen!H36</f>
        <v>43397800</v>
      </c>
    </row>
    <row r="18" spans="1:23" x14ac:dyDescent="0.25">
      <c r="A18" s="104" t="s">
        <v>130</v>
      </c>
      <c r="B18" s="109" t="s">
        <v>131</v>
      </c>
      <c r="C18" s="105">
        <v>94005000</v>
      </c>
      <c r="D18" s="110">
        <v>531886841</v>
      </c>
      <c r="E18" s="105">
        <f>'[1]2.sz.Önkormányzat'!C20+'[1]3.sz.Intézmények össz. '!C12</f>
        <v>98035000</v>
      </c>
      <c r="F18" s="105">
        <v>4000000</v>
      </c>
      <c r="G18" s="105">
        <f>SUM(E18:F18)</f>
        <v>102035000</v>
      </c>
      <c r="H18" s="105"/>
      <c r="I18" s="129">
        <f>SUM(G18:H18)</f>
        <v>102035000</v>
      </c>
      <c r="J18" s="309">
        <f>Önkormányzat!H20+Intézm.összesen!H12</f>
        <v>123000000</v>
      </c>
      <c r="K18" s="10"/>
      <c r="L18" s="166" t="s">
        <v>7</v>
      </c>
      <c r="M18" s="181" t="s">
        <v>253</v>
      </c>
      <c r="N18" s="176">
        <v>111289000</v>
      </c>
      <c r="O18" s="133">
        <v>294349362</v>
      </c>
      <c r="P18" s="133">
        <v>92445000</v>
      </c>
      <c r="Q18" s="133">
        <v>-10879941</v>
      </c>
      <c r="R18" s="133">
        <v>81565059</v>
      </c>
      <c r="S18" s="133"/>
      <c r="T18" s="133">
        <v>81565059</v>
      </c>
      <c r="U18" s="180">
        <f>Önkormányzat!H44+Intézm.összesen!H37</f>
        <v>38000000</v>
      </c>
    </row>
    <row r="19" spans="1:23" x14ac:dyDescent="0.25">
      <c r="A19" s="104" t="s">
        <v>132</v>
      </c>
      <c r="B19" s="109" t="s">
        <v>133</v>
      </c>
      <c r="C19" s="105">
        <v>23113000</v>
      </c>
      <c r="D19" s="110">
        <v>4125000</v>
      </c>
      <c r="E19" s="105">
        <f>'[1]2.sz.Önkormányzat'!C21</f>
        <v>50000000</v>
      </c>
      <c r="F19" s="105"/>
      <c r="G19" s="105">
        <f>SUM(E19:F19)</f>
        <v>50000000</v>
      </c>
      <c r="H19" s="105"/>
      <c r="I19" s="129">
        <f>SUM(G19:H19)</f>
        <v>50000000</v>
      </c>
      <c r="J19" s="309">
        <f>Önkormányzat!H21</f>
        <v>63100000</v>
      </c>
      <c r="K19" s="10"/>
      <c r="L19" s="166" t="s">
        <v>8</v>
      </c>
      <c r="M19" s="181" t="s">
        <v>254</v>
      </c>
      <c r="N19" s="176">
        <v>29558000</v>
      </c>
      <c r="O19" s="133">
        <v>1067441</v>
      </c>
      <c r="P19" s="133" t="e">
        <v>#REF!</v>
      </c>
      <c r="Q19" s="133"/>
      <c r="R19" s="133">
        <v>0</v>
      </c>
      <c r="S19" s="133">
        <v>1925737</v>
      </c>
      <c r="T19" s="133">
        <v>1925737</v>
      </c>
      <c r="U19" s="180"/>
    </row>
    <row r="20" spans="1:23" x14ac:dyDescent="0.25">
      <c r="A20" s="104" t="s">
        <v>134</v>
      </c>
      <c r="B20" s="109" t="s">
        <v>135</v>
      </c>
      <c r="C20" s="105">
        <v>944000</v>
      </c>
      <c r="D20" s="110">
        <v>10000</v>
      </c>
      <c r="E20" s="105">
        <f>'[1]2.sz.Önkormányzat'!C22+'[1]3.sz.Intézmények össz. '!C14</f>
        <v>12944000</v>
      </c>
      <c r="F20" s="105"/>
      <c r="G20" s="105">
        <f>SUM(E20:F20)</f>
        <v>12944000</v>
      </c>
      <c r="H20" s="105"/>
      <c r="I20" s="129">
        <f>SUM(G20:H20)</f>
        <v>12944000</v>
      </c>
      <c r="J20" s="309">
        <f>Intézm.összesen!H14</f>
        <v>17181000</v>
      </c>
      <c r="K20" s="10"/>
      <c r="L20" s="166"/>
      <c r="M20" s="180"/>
      <c r="N20" s="176"/>
      <c r="O20" s="133"/>
      <c r="P20" s="133"/>
      <c r="Q20" s="133"/>
      <c r="R20" s="133">
        <v>0</v>
      </c>
      <c r="S20" s="133"/>
      <c r="T20" s="133">
        <v>0</v>
      </c>
      <c r="U20" s="180"/>
    </row>
    <row r="21" spans="1:23" x14ac:dyDescent="0.25">
      <c r="A21" s="104" t="s">
        <v>136</v>
      </c>
      <c r="B21" s="109" t="s">
        <v>137</v>
      </c>
      <c r="C21" s="105">
        <v>15000000</v>
      </c>
      <c r="D21" s="110"/>
      <c r="E21" s="105">
        <f>'[2]2.sz.Önkormányzat'!I23+'[2]3.sz.Intézmények össz. '!I15</f>
        <v>0</v>
      </c>
      <c r="F21" s="105"/>
      <c r="G21" s="105">
        <f>SUM(E21:F21)</f>
        <v>0</v>
      </c>
      <c r="H21" s="105"/>
      <c r="I21" s="129">
        <f>SUM(G21:H21)</f>
        <v>0</v>
      </c>
      <c r="J21" s="309"/>
      <c r="K21" s="10"/>
      <c r="L21" s="165" t="s">
        <v>125</v>
      </c>
      <c r="M21" s="183" t="s">
        <v>255</v>
      </c>
      <c r="N21" s="177">
        <v>7331000</v>
      </c>
      <c r="O21" s="165">
        <v>7576422</v>
      </c>
      <c r="P21" s="165" t="e">
        <v>#REF!</v>
      </c>
      <c r="Q21" s="165">
        <v>1925737</v>
      </c>
      <c r="R21" s="165">
        <v>11000737</v>
      </c>
      <c r="S21" s="165"/>
      <c r="T21" s="165">
        <v>9075000</v>
      </c>
      <c r="U21" s="183">
        <f>U23</f>
        <v>9471552</v>
      </c>
    </row>
    <row r="22" spans="1:23" x14ac:dyDescent="0.25">
      <c r="A22" s="104" t="s">
        <v>138</v>
      </c>
      <c r="B22" s="109" t="s">
        <v>139</v>
      </c>
      <c r="C22" s="105">
        <f>C6+C10+C14+C18+C19+C20+C21</f>
        <v>828711000</v>
      </c>
      <c r="D22" s="105">
        <f>D6+D10+D14+D18+D19+D20+D21</f>
        <v>1429434802</v>
      </c>
      <c r="E22" s="105" t="e">
        <f>E6+E10+E14+E18+E19+E20+E21</f>
        <v>#REF!</v>
      </c>
      <c r="F22" s="105">
        <f>F6+F10+F14+F18+F19+F20+F21</f>
        <v>20418990</v>
      </c>
      <c r="G22" s="105">
        <v>792032548</v>
      </c>
      <c r="H22" s="105">
        <f>SUM(H7:H14)</f>
        <v>19797493</v>
      </c>
      <c r="I22" s="129">
        <f>SUM(G22:H22)</f>
        <v>811830041</v>
      </c>
      <c r="J22" s="309">
        <f>J6+J10+J14+J18+J19+J20</f>
        <v>839696270</v>
      </c>
      <c r="K22" s="10"/>
      <c r="L22" s="165"/>
      <c r="M22" s="182" t="s">
        <v>256</v>
      </c>
      <c r="N22" s="177"/>
      <c r="O22" s="165"/>
      <c r="P22" s="165">
        <v>0</v>
      </c>
      <c r="Q22" s="165">
        <v>0</v>
      </c>
      <c r="R22" s="133">
        <v>0</v>
      </c>
      <c r="S22" s="133"/>
      <c r="T22" s="133">
        <v>0</v>
      </c>
      <c r="U22" s="180"/>
    </row>
    <row r="23" spans="1:23" ht="26.25" x14ac:dyDescent="0.25">
      <c r="A23" s="104"/>
      <c r="B23" s="111" t="s">
        <v>140</v>
      </c>
      <c r="C23" s="105"/>
      <c r="D23" s="105"/>
      <c r="E23" s="105" t="e">
        <f>E22-'[1]1-mell.kiad.'!E24</f>
        <v>#REF!</v>
      </c>
      <c r="F23" s="105">
        <f>F24</f>
        <v>-59723912</v>
      </c>
      <c r="G23" s="105">
        <v>-427555770</v>
      </c>
      <c r="H23" s="105"/>
      <c r="I23" s="129">
        <v>-427555770</v>
      </c>
      <c r="J23" s="309">
        <f>J26*-1</f>
        <v>-354028023</v>
      </c>
      <c r="K23" s="10"/>
      <c r="L23" s="169" t="s">
        <v>5</v>
      </c>
      <c r="M23" s="182" t="s">
        <v>257</v>
      </c>
      <c r="N23" s="176">
        <v>7331000</v>
      </c>
      <c r="O23" s="133">
        <v>7576422</v>
      </c>
      <c r="P23" s="133" t="e">
        <v>#REF!</v>
      </c>
      <c r="Q23" s="168"/>
      <c r="R23" s="133">
        <v>9075000</v>
      </c>
      <c r="S23" s="133"/>
      <c r="T23" s="133">
        <v>9075000</v>
      </c>
      <c r="U23" s="180">
        <f>'Átadott pénzeszközök'!I22</f>
        <v>9471552</v>
      </c>
    </row>
    <row r="24" spans="1:23" ht="15.75" thickBot="1" x14ac:dyDescent="0.3">
      <c r="A24" s="104" t="s">
        <v>141</v>
      </c>
      <c r="B24" s="111" t="s">
        <v>142</v>
      </c>
      <c r="C24" s="105">
        <v>236839000</v>
      </c>
      <c r="D24" s="105">
        <f>D25+D28</f>
        <v>212314072</v>
      </c>
      <c r="E24" s="105">
        <f>E25+E28</f>
        <v>487279682</v>
      </c>
      <c r="F24" s="105">
        <f>SUM(F25:F26)</f>
        <v>-59723912</v>
      </c>
      <c r="G24" s="105">
        <f>SUM(E24:F24)</f>
        <v>427555770</v>
      </c>
      <c r="H24" s="105"/>
      <c r="I24" s="129">
        <f>SUM(G24:H24)</f>
        <v>427555770</v>
      </c>
      <c r="J24" s="309">
        <f>J26</f>
        <v>354028023</v>
      </c>
      <c r="K24" s="10"/>
      <c r="L24" s="191" t="s">
        <v>7</v>
      </c>
      <c r="M24" s="192" t="s">
        <v>258</v>
      </c>
      <c r="N24" s="193"/>
      <c r="O24" s="194"/>
      <c r="P24" s="194"/>
      <c r="Q24" s="194">
        <v>1925737</v>
      </c>
      <c r="R24" s="139">
        <v>1925737</v>
      </c>
      <c r="S24" s="139">
        <v>-1925737</v>
      </c>
      <c r="T24" s="139">
        <v>0</v>
      </c>
      <c r="U24" s="195"/>
    </row>
    <row r="25" spans="1:23" ht="16.5" thickBot="1" x14ac:dyDescent="0.3">
      <c r="A25" s="112" t="s">
        <v>5</v>
      </c>
      <c r="B25" s="113" t="s">
        <v>143</v>
      </c>
      <c r="C25" s="106">
        <v>236839000</v>
      </c>
      <c r="D25" s="106">
        <f>SUM(D26:D27)</f>
        <v>212314072</v>
      </c>
      <c r="E25" s="106">
        <f>SUM(E26:E27)</f>
        <v>487279682</v>
      </c>
      <c r="F25" s="106"/>
      <c r="G25" s="106">
        <v>427555770</v>
      </c>
      <c r="H25" s="106"/>
      <c r="I25" s="120">
        <v>427555770</v>
      </c>
      <c r="J25" s="208">
        <f>J26</f>
        <v>354028023</v>
      </c>
      <c r="K25" s="10"/>
      <c r="L25" s="117" t="s">
        <v>130</v>
      </c>
      <c r="M25" s="199" t="s">
        <v>259</v>
      </c>
      <c r="N25" s="200">
        <v>860812000</v>
      </c>
      <c r="O25" s="171">
        <v>1222446379</v>
      </c>
      <c r="P25" s="171" t="e">
        <v>#REF!</v>
      </c>
      <c r="Q25" s="171">
        <v>-39304922</v>
      </c>
      <c r="R25" s="171">
        <v>1219588318</v>
      </c>
      <c r="S25" s="171">
        <v>19797493</v>
      </c>
      <c r="T25" s="171">
        <v>1239385811</v>
      </c>
      <c r="U25" s="199">
        <f>U5+U6+U7+U8+U9+U13+U16+U21</f>
        <v>1193724293</v>
      </c>
      <c r="W25" s="10"/>
    </row>
    <row r="26" spans="1:23" x14ac:dyDescent="0.25">
      <c r="A26" s="96" t="s">
        <v>144</v>
      </c>
      <c r="B26" s="100" t="s">
        <v>145</v>
      </c>
      <c r="C26" s="106">
        <v>236839000</v>
      </c>
      <c r="D26" s="101">
        <v>212314072</v>
      </c>
      <c r="E26" s="106">
        <v>487279682</v>
      </c>
      <c r="F26" s="106">
        <v>-59723912</v>
      </c>
      <c r="G26" s="106">
        <f>G24</f>
        <v>427555770</v>
      </c>
      <c r="H26" s="106"/>
      <c r="I26" s="120">
        <f>I24</f>
        <v>427555770</v>
      </c>
      <c r="J26" s="208">
        <f>Önkormányzat!H25+Intézm.összesen!H18</f>
        <v>354028023</v>
      </c>
      <c r="K26" s="10"/>
      <c r="L26" s="170"/>
      <c r="M26" s="196" t="s">
        <v>152</v>
      </c>
      <c r="N26" s="197">
        <v>860812000</v>
      </c>
      <c r="O26" s="198">
        <v>1222446379</v>
      </c>
      <c r="P26" s="198" t="e">
        <v>#REF!</v>
      </c>
      <c r="Q26" s="198"/>
      <c r="R26" s="198">
        <v>1219588318</v>
      </c>
      <c r="S26" s="198">
        <v>19797493</v>
      </c>
      <c r="T26" s="198">
        <v>1216780411</v>
      </c>
      <c r="U26" s="184">
        <f>U25-U27</f>
        <v>1184234293</v>
      </c>
    </row>
    <row r="27" spans="1:23" x14ac:dyDescent="0.25">
      <c r="A27" s="96" t="s">
        <v>146</v>
      </c>
      <c r="B27" s="100" t="s">
        <v>147</v>
      </c>
      <c r="C27" s="106"/>
      <c r="D27" s="101"/>
      <c r="E27" s="106"/>
      <c r="F27" s="106"/>
      <c r="G27" s="106"/>
      <c r="H27" s="106"/>
      <c r="I27" s="120"/>
      <c r="J27" s="208"/>
      <c r="K27" s="10"/>
      <c r="L27" s="165"/>
      <c r="M27" s="181" t="s">
        <v>153</v>
      </c>
      <c r="N27" s="176"/>
      <c r="O27" s="133"/>
      <c r="P27" s="133">
        <v>0</v>
      </c>
      <c r="Q27" s="133">
        <v>850000</v>
      </c>
      <c r="R27" s="133">
        <v>0</v>
      </c>
      <c r="S27" s="133"/>
      <c r="T27" s="133">
        <v>22605400</v>
      </c>
      <c r="U27" s="180">
        <f>Önkormányzat!H53</f>
        <v>9490000</v>
      </c>
    </row>
    <row r="28" spans="1:23" x14ac:dyDescent="0.25">
      <c r="A28" s="112" t="s">
        <v>7</v>
      </c>
      <c r="B28" s="113" t="s">
        <v>148</v>
      </c>
      <c r="C28" s="106"/>
      <c r="D28" s="114"/>
      <c r="E28" s="106">
        <v>0</v>
      </c>
      <c r="F28" s="106">
        <v>0</v>
      </c>
      <c r="G28" s="105">
        <v>0</v>
      </c>
      <c r="H28" s="105"/>
      <c r="I28" s="129">
        <v>0</v>
      </c>
      <c r="J28" s="208">
        <v>0</v>
      </c>
      <c r="K28" s="10"/>
      <c r="L28" s="165"/>
      <c r="M28" s="181" t="s">
        <v>154</v>
      </c>
      <c r="N28" s="176"/>
      <c r="O28" s="133"/>
      <c r="P28" s="133"/>
      <c r="Q28" s="133"/>
      <c r="R28" s="133"/>
      <c r="S28" s="133"/>
      <c r="T28" s="133"/>
      <c r="U28" s="180"/>
    </row>
    <row r="29" spans="1:23" x14ac:dyDescent="0.25">
      <c r="A29" s="112" t="s">
        <v>8</v>
      </c>
      <c r="B29" s="113" t="s">
        <v>149</v>
      </c>
      <c r="C29" s="106">
        <v>7576000</v>
      </c>
      <c r="D29" s="114">
        <v>9074875</v>
      </c>
      <c r="E29" s="106"/>
      <c r="F29" s="106"/>
      <c r="G29" s="106"/>
      <c r="H29" s="106"/>
      <c r="I29" s="120"/>
      <c r="J29" s="208"/>
      <c r="K29" s="10"/>
      <c r="L29" s="165" t="s">
        <v>138</v>
      </c>
      <c r="M29" s="183" t="s">
        <v>260</v>
      </c>
      <c r="N29" s="177">
        <v>49</v>
      </c>
      <c r="O29" s="165">
        <v>45</v>
      </c>
      <c r="P29" s="165">
        <v>0</v>
      </c>
      <c r="Q29" s="164">
        <v>0</v>
      </c>
      <c r="R29" s="165">
        <v>46</v>
      </c>
      <c r="S29" s="165"/>
      <c r="T29" s="165">
        <v>46</v>
      </c>
      <c r="U29" s="180">
        <v>46</v>
      </c>
    </row>
    <row r="30" spans="1:23" ht="15.75" thickBot="1" x14ac:dyDescent="0.3">
      <c r="A30" s="115"/>
      <c r="B30" s="159"/>
      <c r="C30" s="116"/>
      <c r="D30" s="186"/>
      <c r="E30" s="116"/>
      <c r="F30" s="116"/>
      <c r="G30" s="116"/>
      <c r="H30" s="116"/>
      <c r="I30" s="187"/>
      <c r="J30" s="209"/>
      <c r="K30" s="10"/>
      <c r="L30" s="167" t="s">
        <v>5</v>
      </c>
      <c r="M30" s="180" t="s">
        <v>261</v>
      </c>
      <c r="N30" s="178">
        <v>49</v>
      </c>
      <c r="O30" s="164">
        <v>49</v>
      </c>
      <c r="P30" s="164"/>
      <c r="Q30" s="164"/>
      <c r="R30" s="164">
        <v>49</v>
      </c>
      <c r="S30" s="164"/>
      <c r="T30" s="164">
        <v>49</v>
      </c>
      <c r="U30" s="180">
        <v>48</v>
      </c>
    </row>
    <row r="31" spans="1:23" ht="16.5" thickBot="1" x14ac:dyDescent="0.3">
      <c r="A31" s="185" t="s">
        <v>150</v>
      </c>
      <c r="B31" s="190" t="s">
        <v>151</v>
      </c>
      <c r="C31" s="118">
        <f>C22+C24+C29</f>
        <v>1073126000</v>
      </c>
      <c r="D31" s="118">
        <f>D22+D24+D29</f>
        <v>1650823749</v>
      </c>
      <c r="E31" s="118" t="e">
        <f>E22+E24</f>
        <v>#REF!</v>
      </c>
      <c r="F31" s="118">
        <f>F24+F22+F30</f>
        <v>-39304922</v>
      </c>
      <c r="G31" s="118">
        <v>1219588318</v>
      </c>
      <c r="H31" s="118">
        <v>19797493</v>
      </c>
      <c r="I31" s="190">
        <f>G31+H31</f>
        <v>1239385811</v>
      </c>
      <c r="J31" s="311">
        <f>J6+J10+J14+J18+J19+J20+J24</f>
        <v>1193724293</v>
      </c>
      <c r="K31" s="10"/>
      <c r="L31" s="201" t="s">
        <v>7</v>
      </c>
      <c r="M31" s="160" t="s">
        <v>262</v>
      </c>
      <c r="N31" s="202"/>
      <c r="O31" s="203"/>
      <c r="P31" s="203"/>
      <c r="Q31" s="203"/>
      <c r="R31" s="203">
        <v>0</v>
      </c>
      <c r="S31" s="203"/>
      <c r="T31" s="203">
        <v>0</v>
      </c>
      <c r="U31" s="204">
        <v>0</v>
      </c>
    </row>
    <row r="32" spans="1:23" x14ac:dyDescent="0.25">
      <c r="A32" s="119"/>
      <c r="B32" s="188" t="s">
        <v>152</v>
      </c>
      <c r="C32" s="189">
        <f>C31-C33-C34</f>
        <v>1073126000</v>
      </c>
      <c r="D32" s="189">
        <f>D31-D33-D34</f>
        <v>1650823749</v>
      </c>
      <c r="E32" s="189" t="e">
        <f>E31-E33-E34</f>
        <v>#REF!</v>
      </c>
      <c r="F32" s="189"/>
      <c r="G32" s="189">
        <f>G31-G33-G34</f>
        <v>1219588318</v>
      </c>
      <c r="H32" s="189">
        <f>H31</f>
        <v>19797493</v>
      </c>
      <c r="I32" s="189">
        <f>I31-I33-I34</f>
        <v>1239385811</v>
      </c>
      <c r="J32" s="207">
        <v>1193724293</v>
      </c>
      <c r="K32" s="10"/>
      <c r="L32" s="161"/>
      <c r="M32" s="161"/>
      <c r="N32" s="161"/>
      <c r="O32" s="161"/>
      <c r="P32" s="161"/>
      <c r="Q32" s="161"/>
      <c r="R32" s="161"/>
      <c r="S32" s="161"/>
      <c r="T32" s="161"/>
      <c r="U32" s="161"/>
    </row>
    <row r="33" spans="1:23" x14ac:dyDescent="0.25">
      <c r="A33" s="104"/>
      <c r="B33" s="113" t="s">
        <v>153</v>
      </c>
      <c r="C33" s="106"/>
      <c r="D33" s="114"/>
      <c r="E33" s="120">
        <f>'[2]2.sz.Önkormányzat'!I29+'[2]3.sz.Intézmények össz. '!I22</f>
        <v>0</v>
      </c>
      <c r="F33" s="106"/>
      <c r="G33" s="98"/>
      <c r="H33" s="98"/>
      <c r="I33" s="130"/>
      <c r="J33" s="208">
        <f>Önkormányzat!H29</f>
        <v>0</v>
      </c>
      <c r="K33" s="10"/>
      <c r="L33" s="161"/>
      <c r="M33" s="161"/>
      <c r="N33" s="161"/>
      <c r="O33" s="161"/>
      <c r="P33" s="161"/>
      <c r="Q33" s="161"/>
      <c r="R33" s="161"/>
      <c r="S33" s="161"/>
      <c r="T33" s="161"/>
      <c r="U33" s="161"/>
    </row>
    <row r="34" spans="1:23" ht="15.75" thickBot="1" x14ac:dyDescent="0.3">
      <c r="A34" s="121"/>
      <c r="B34" s="122" t="s">
        <v>154</v>
      </c>
      <c r="C34" s="123"/>
      <c r="D34" s="124"/>
      <c r="E34" s="123">
        <f>'[2]2.sz.Önkormányzat'!I30+'[2]3.sz.Intézmények össz. '!I23</f>
        <v>0</v>
      </c>
      <c r="F34" s="123"/>
      <c r="G34" s="125"/>
      <c r="H34" s="125"/>
      <c r="I34" s="131"/>
      <c r="J34" s="210"/>
      <c r="K34" s="10"/>
      <c r="U34" s="10"/>
    </row>
    <row r="35" spans="1:23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</row>
    <row r="36" spans="1:23" x14ac:dyDescent="0.25">
      <c r="I36" s="10"/>
      <c r="J36" s="10"/>
    </row>
    <row r="37" spans="1:23" x14ac:dyDescent="0.25">
      <c r="I37" s="10"/>
      <c r="J37" s="10"/>
      <c r="K37" s="10"/>
      <c r="U37" s="10"/>
    </row>
    <row r="38" spans="1:23" x14ac:dyDescent="0.25">
      <c r="I38" s="10"/>
      <c r="U38" s="10"/>
    </row>
    <row r="39" spans="1:23" x14ac:dyDescent="0.25">
      <c r="J39" s="10"/>
      <c r="U39" s="10"/>
      <c r="W39" s="10"/>
    </row>
    <row r="40" spans="1:23" x14ac:dyDescent="0.25">
      <c r="J40" s="10"/>
      <c r="U40" s="10"/>
    </row>
    <row r="41" spans="1:23" x14ac:dyDescent="0.25">
      <c r="J41" s="10"/>
    </row>
    <row r="42" spans="1:23" x14ac:dyDescent="0.25">
      <c r="I42" s="10"/>
      <c r="U42" s="10"/>
    </row>
    <row r="43" spans="1:23" x14ac:dyDescent="0.25">
      <c r="J43" s="10"/>
    </row>
    <row r="44" spans="1:23" x14ac:dyDescent="0.25">
      <c r="M44" s="10">
        <f>J31-U25</f>
        <v>0</v>
      </c>
    </row>
  </sheetData>
  <mergeCells count="2">
    <mergeCell ref="B2:G2"/>
    <mergeCell ref="A1:J1"/>
  </mergeCells>
  <phoneticPr fontId="24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1E833-BAE4-4D62-82CE-CED47B3FEDEB}">
  <dimension ref="A1:O24"/>
  <sheetViews>
    <sheetView topLeftCell="A10" workbookViewId="0">
      <selection activeCell="O10" sqref="O10"/>
    </sheetView>
  </sheetViews>
  <sheetFormatPr defaultRowHeight="15" x14ac:dyDescent="0.25"/>
  <cols>
    <col min="3" max="3" width="48.85546875" customWidth="1"/>
    <col min="4" max="5" width="0" hidden="1" customWidth="1"/>
    <col min="6" max="6" width="26" hidden="1" customWidth="1"/>
    <col min="7" max="7" width="18.140625" hidden="1" customWidth="1"/>
    <col min="8" max="8" width="23.42578125" customWidth="1"/>
    <col min="9" max="9" width="20.140625" customWidth="1"/>
    <col min="10" max="14" width="0" hidden="1" customWidth="1"/>
    <col min="15" max="15" width="11.140625" bestFit="1" customWidth="1"/>
  </cols>
  <sheetData>
    <row r="1" spans="1:15" ht="26.25" x14ac:dyDescent="0.4">
      <c r="A1" s="364" t="s">
        <v>159</v>
      </c>
      <c r="B1" s="364"/>
      <c r="C1" s="364"/>
      <c r="D1" s="364"/>
      <c r="E1" s="365"/>
      <c r="F1" s="365"/>
      <c r="G1" s="126"/>
      <c r="H1" s="126"/>
      <c r="I1" s="126"/>
      <c r="J1" s="126"/>
      <c r="K1" s="126"/>
      <c r="L1" s="126"/>
      <c r="M1" s="126"/>
      <c r="N1" s="126"/>
      <c r="O1" s="126"/>
    </row>
    <row r="2" spans="1:15" ht="25.5" x14ac:dyDescent="0.35">
      <c r="A2" s="366"/>
      <c r="B2" s="366"/>
      <c r="C2" s="366"/>
      <c r="D2" s="36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ht="15.75" x14ac:dyDescent="0.25">
      <c r="A3" s="126"/>
      <c r="B3" s="126"/>
      <c r="C3" s="367"/>
      <c r="D3" s="367"/>
      <c r="E3" s="368"/>
      <c r="F3" s="368"/>
      <c r="G3" s="126"/>
      <c r="H3" s="126"/>
      <c r="I3" s="126"/>
      <c r="J3" s="126"/>
      <c r="K3" s="126"/>
      <c r="L3" s="126"/>
      <c r="M3" s="126"/>
      <c r="N3" s="126"/>
      <c r="O3" s="126"/>
    </row>
    <row r="4" spans="1:15" ht="20.25" x14ac:dyDescent="0.3">
      <c r="A4" s="126"/>
      <c r="B4" s="126"/>
      <c r="C4" s="126"/>
      <c r="D4" s="132"/>
      <c r="E4" s="126"/>
      <c r="F4" s="132"/>
      <c r="G4" s="132"/>
      <c r="H4" s="132"/>
      <c r="I4" s="138" t="s">
        <v>98</v>
      </c>
      <c r="J4" s="126"/>
      <c r="K4" s="126"/>
      <c r="L4" s="126"/>
      <c r="M4" s="126"/>
      <c r="N4" s="126"/>
      <c r="O4" s="126"/>
    </row>
    <row r="5" spans="1:15" ht="0.75" customHeight="1" x14ac:dyDescent="0.25">
      <c r="A5" s="369" t="s">
        <v>160</v>
      </c>
      <c r="B5" s="369"/>
      <c r="C5" s="369"/>
      <c r="D5" s="370" t="s">
        <v>1</v>
      </c>
      <c r="E5" s="371" t="s">
        <v>161</v>
      </c>
      <c r="F5" s="373" t="s">
        <v>112</v>
      </c>
      <c r="G5" s="361" t="s">
        <v>20</v>
      </c>
      <c r="H5" s="361" t="s">
        <v>97</v>
      </c>
      <c r="I5" s="139"/>
      <c r="J5" s="126"/>
      <c r="K5" s="126"/>
      <c r="L5" s="126"/>
      <c r="M5" s="126"/>
      <c r="N5" s="126"/>
      <c r="O5" s="126"/>
    </row>
    <row r="6" spans="1:15" ht="50.25" customHeight="1" x14ac:dyDescent="0.3">
      <c r="A6" s="369"/>
      <c r="B6" s="369"/>
      <c r="C6" s="369"/>
      <c r="D6" s="370"/>
      <c r="E6" s="372"/>
      <c r="F6" s="373"/>
      <c r="G6" s="362"/>
      <c r="H6" s="362"/>
      <c r="I6" s="140" t="s">
        <v>99</v>
      </c>
      <c r="J6" s="126"/>
      <c r="K6" s="126"/>
      <c r="L6" s="126"/>
      <c r="M6" s="126"/>
      <c r="N6" s="126"/>
      <c r="O6" s="126"/>
    </row>
    <row r="7" spans="1:15" ht="20.25" x14ac:dyDescent="0.3">
      <c r="A7" s="363"/>
      <c r="B7" s="363"/>
      <c r="C7" s="363"/>
      <c r="D7" s="363"/>
      <c r="E7" s="360"/>
      <c r="F7" s="360"/>
      <c r="G7" s="133"/>
      <c r="H7" s="133"/>
      <c r="I7" s="134"/>
      <c r="J7" s="126"/>
      <c r="K7" s="126"/>
      <c r="L7" s="126"/>
      <c r="M7" s="126"/>
      <c r="N7" s="126"/>
      <c r="O7" s="126"/>
    </row>
    <row r="8" spans="1:15" ht="20.25" x14ac:dyDescent="0.3">
      <c r="A8" s="355" t="s">
        <v>6</v>
      </c>
      <c r="B8" s="355"/>
      <c r="C8" s="355"/>
      <c r="D8" s="134">
        <v>117000000</v>
      </c>
      <c r="E8" s="134"/>
      <c r="F8" s="134">
        <f>D8</f>
        <v>117000000</v>
      </c>
      <c r="G8" s="133"/>
      <c r="H8" s="134">
        <f>F8</f>
        <v>117000000</v>
      </c>
      <c r="I8" s="134">
        <f>'"Szemesért" Kft.'!C3</f>
        <v>135500000</v>
      </c>
      <c r="J8" s="126"/>
      <c r="K8" s="126"/>
      <c r="L8" s="126"/>
      <c r="M8" s="126"/>
      <c r="N8" s="126"/>
      <c r="O8" s="126"/>
    </row>
    <row r="9" spans="1:15" ht="20.25" x14ac:dyDescent="0.3">
      <c r="A9" s="134" t="s">
        <v>162</v>
      </c>
      <c r="B9" s="134"/>
      <c r="C9" s="134"/>
      <c r="D9" s="134">
        <v>5000000</v>
      </c>
      <c r="E9" s="134">
        <v>850000</v>
      </c>
      <c r="F9" s="134">
        <v>5850000</v>
      </c>
      <c r="G9" s="133"/>
      <c r="H9" s="134">
        <f t="shared" ref="H9:H15" si="0">F9</f>
        <v>5850000</v>
      </c>
      <c r="I9" s="134">
        <f>'Civil szervezetek támogatása'!F23</f>
        <v>5000000</v>
      </c>
      <c r="J9" s="126"/>
      <c r="K9" s="126"/>
      <c r="L9" s="126"/>
      <c r="M9" s="126"/>
      <c r="N9" s="126">
        <f>SUM(F9:F14)</f>
        <v>22555400</v>
      </c>
      <c r="O9" s="126">
        <f>I9+I10+I13+I14</f>
        <v>9490000</v>
      </c>
    </row>
    <row r="10" spans="1:15" ht="20.25" x14ac:dyDescent="0.3">
      <c r="A10" s="355" t="s">
        <v>163</v>
      </c>
      <c r="B10" s="356"/>
      <c r="C10" s="356"/>
      <c r="D10" s="134">
        <v>2600000</v>
      </c>
      <c r="E10" s="134"/>
      <c r="F10" s="134">
        <f t="shared" ref="F10:F14" si="1">D10</f>
        <v>2600000</v>
      </c>
      <c r="G10" s="133"/>
      <c r="H10" s="134">
        <v>0</v>
      </c>
      <c r="I10" s="134">
        <v>2000000</v>
      </c>
      <c r="J10" s="126"/>
      <c r="K10" s="126"/>
      <c r="L10" s="126"/>
      <c r="M10" s="126"/>
      <c r="N10" s="126"/>
      <c r="O10" s="126"/>
    </row>
    <row r="11" spans="1:15" ht="20.25" x14ac:dyDescent="0.3">
      <c r="A11" s="355" t="s">
        <v>164</v>
      </c>
      <c r="B11" s="356"/>
      <c r="C11" s="356"/>
      <c r="D11" s="134">
        <v>9553000</v>
      </c>
      <c r="E11" s="134">
        <f>F11-D11</f>
        <v>1312400</v>
      </c>
      <c r="F11" s="134">
        <v>10865400</v>
      </c>
      <c r="G11" s="133"/>
      <c r="H11" s="134">
        <f t="shared" si="0"/>
        <v>10865400</v>
      </c>
      <c r="I11" s="134">
        <v>11000000</v>
      </c>
      <c r="J11" s="126"/>
      <c r="K11" s="126"/>
      <c r="L11" s="126"/>
      <c r="M11" s="126"/>
      <c r="N11" s="126"/>
      <c r="O11" s="126"/>
    </row>
    <row r="12" spans="1:15" ht="20.25" x14ac:dyDescent="0.3">
      <c r="A12" s="355" t="s">
        <v>165</v>
      </c>
      <c r="B12" s="356"/>
      <c r="C12" s="356"/>
      <c r="D12" s="134">
        <v>750000</v>
      </c>
      <c r="E12" s="134"/>
      <c r="F12" s="134">
        <f t="shared" si="1"/>
        <v>750000</v>
      </c>
      <c r="G12" s="133"/>
      <c r="H12" s="134">
        <f t="shared" si="0"/>
        <v>750000</v>
      </c>
      <c r="I12" s="134">
        <v>750000</v>
      </c>
      <c r="J12" s="126"/>
      <c r="K12" s="126"/>
      <c r="L12" s="126"/>
      <c r="M12" s="126"/>
      <c r="N12" s="126"/>
      <c r="O12" s="126"/>
    </row>
    <row r="13" spans="1:15" ht="20.25" x14ac:dyDescent="0.3">
      <c r="A13" s="355" t="s">
        <v>10</v>
      </c>
      <c r="B13" s="356"/>
      <c r="C13" s="356"/>
      <c r="D13" s="134">
        <v>390000</v>
      </c>
      <c r="E13" s="134"/>
      <c r="F13" s="134">
        <f t="shared" si="1"/>
        <v>390000</v>
      </c>
      <c r="G13" s="133"/>
      <c r="H13" s="134">
        <f t="shared" si="0"/>
        <v>390000</v>
      </c>
      <c r="I13" s="134">
        <v>390000</v>
      </c>
      <c r="J13" s="126"/>
      <c r="K13" s="126"/>
      <c r="L13" s="126"/>
      <c r="M13" s="126"/>
      <c r="N13" s="126"/>
      <c r="O13" s="126"/>
    </row>
    <row r="14" spans="1:15" ht="20.25" x14ac:dyDescent="0.3">
      <c r="A14" s="355" t="s">
        <v>166</v>
      </c>
      <c r="B14" s="355"/>
      <c r="C14" s="355"/>
      <c r="D14" s="134">
        <v>2100000</v>
      </c>
      <c r="E14" s="134"/>
      <c r="F14" s="134">
        <f t="shared" si="1"/>
        <v>2100000</v>
      </c>
      <c r="G14" s="133"/>
      <c r="H14" s="134">
        <f t="shared" si="0"/>
        <v>2100000</v>
      </c>
      <c r="I14" s="134">
        <v>2100000</v>
      </c>
      <c r="J14" s="126"/>
      <c r="K14" s="126"/>
      <c r="L14" s="126"/>
      <c r="M14" s="126"/>
      <c r="N14" s="126"/>
      <c r="O14" s="126"/>
    </row>
    <row r="15" spans="1:15" ht="20.25" x14ac:dyDescent="0.3">
      <c r="A15" s="357" t="s">
        <v>167</v>
      </c>
      <c r="B15" s="358"/>
      <c r="C15" s="358"/>
      <c r="D15" s="135">
        <f>SUM(D8:D14)</f>
        <v>137393000</v>
      </c>
      <c r="E15" s="135">
        <f>SUM(E8:E14)</f>
        <v>2162400</v>
      </c>
      <c r="F15" s="135">
        <f>SUM(F8:F14)</f>
        <v>139555400</v>
      </c>
      <c r="G15" s="133"/>
      <c r="H15" s="135">
        <f t="shared" si="0"/>
        <v>139555400</v>
      </c>
      <c r="I15" s="135">
        <f>SUM(I8:I14)</f>
        <v>156740000</v>
      </c>
      <c r="J15" s="126"/>
      <c r="K15" s="126"/>
      <c r="L15" s="126"/>
      <c r="M15" s="126"/>
      <c r="N15" s="126"/>
      <c r="O15" s="126"/>
    </row>
    <row r="16" spans="1:15" ht="20.25" x14ac:dyDescent="0.3">
      <c r="A16" s="359"/>
      <c r="B16" s="359"/>
      <c r="C16" s="359"/>
      <c r="D16" s="359"/>
      <c r="E16" s="360"/>
      <c r="F16" s="360"/>
      <c r="G16" s="133"/>
      <c r="H16" s="133"/>
      <c r="I16" s="134"/>
      <c r="J16" s="126"/>
      <c r="K16" s="126"/>
      <c r="L16" s="126"/>
      <c r="M16" s="126"/>
      <c r="N16" s="126"/>
      <c r="O16" s="126"/>
    </row>
    <row r="17" spans="1:15" ht="20.25" x14ac:dyDescent="0.3">
      <c r="A17" s="354" t="s">
        <v>168</v>
      </c>
      <c r="B17" s="354"/>
      <c r="C17" s="354"/>
      <c r="D17" s="134">
        <v>102211914</v>
      </c>
      <c r="E17" s="134"/>
      <c r="F17" s="134">
        <f>D17</f>
        <v>102211914</v>
      </c>
      <c r="G17" s="133"/>
      <c r="H17" s="134">
        <f>F17</f>
        <v>102211914</v>
      </c>
      <c r="I17" s="134">
        <f>'Óvoda finanszírozás bemutatása'!G16</f>
        <v>123028122</v>
      </c>
      <c r="J17" s="126"/>
      <c r="K17" s="126"/>
      <c r="L17" s="126"/>
      <c r="M17" s="126"/>
      <c r="N17" s="126"/>
      <c r="O17" s="126"/>
    </row>
    <row r="18" spans="1:15" ht="20.25" x14ac:dyDescent="0.3">
      <c r="A18" s="354" t="s">
        <v>169</v>
      </c>
      <c r="B18" s="354"/>
      <c r="C18" s="354"/>
      <c r="D18" s="134">
        <v>13821240</v>
      </c>
      <c r="E18" s="134"/>
      <c r="F18" s="134">
        <f>D18</f>
        <v>13821240</v>
      </c>
      <c r="G18" s="133"/>
      <c r="H18" s="134">
        <f t="shared" ref="H18:H23" si="2">F18</f>
        <v>13821240</v>
      </c>
      <c r="I18" s="134">
        <v>6000000</v>
      </c>
      <c r="J18" s="126"/>
      <c r="K18" s="126"/>
      <c r="L18" s="126"/>
      <c r="M18" s="126"/>
      <c r="N18" s="126"/>
      <c r="O18" s="126"/>
    </row>
    <row r="19" spans="1:15" ht="20.25" x14ac:dyDescent="0.3">
      <c r="A19" s="354" t="s">
        <v>170</v>
      </c>
      <c r="B19" s="354"/>
      <c r="C19" s="354"/>
      <c r="D19" s="134">
        <v>11717000</v>
      </c>
      <c r="E19" s="134"/>
      <c r="F19" s="134">
        <f>D19</f>
        <v>11717000</v>
      </c>
      <c r="G19" s="133"/>
      <c r="H19" s="134">
        <f t="shared" si="2"/>
        <v>11717000</v>
      </c>
      <c r="I19" s="134">
        <v>13668138</v>
      </c>
      <c r="J19" s="126"/>
      <c r="K19" s="126"/>
      <c r="L19" s="126"/>
      <c r="M19" s="126"/>
      <c r="N19" s="126"/>
      <c r="O19" s="126"/>
    </row>
    <row r="20" spans="1:15" ht="20.25" x14ac:dyDescent="0.3">
      <c r="A20" s="355" t="s">
        <v>9</v>
      </c>
      <c r="B20" s="355"/>
      <c r="C20" s="355"/>
      <c r="D20" s="134">
        <v>21788086</v>
      </c>
      <c r="E20" s="134">
        <v>-850000</v>
      </c>
      <c r="F20" s="134">
        <f>D20+E20</f>
        <v>20938086</v>
      </c>
      <c r="G20" s="133"/>
      <c r="H20" s="134">
        <v>14199000</v>
      </c>
      <c r="I20" s="134">
        <v>15000000</v>
      </c>
      <c r="J20" s="126"/>
      <c r="K20" s="126"/>
      <c r="L20" s="126"/>
      <c r="M20" s="126"/>
      <c r="N20" s="126"/>
      <c r="O20" s="126"/>
    </row>
    <row r="21" spans="1:15" ht="20.25" x14ac:dyDescent="0.3">
      <c r="A21" s="357" t="s">
        <v>171</v>
      </c>
      <c r="B21" s="358"/>
      <c r="C21" s="358"/>
      <c r="D21" s="135">
        <f>SUM(D17:D20)</f>
        <v>149538240</v>
      </c>
      <c r="E21" s="135">
        <f>SUM(E17:E20)</f>
        <v>-850000</v>
      </c>
      <c r="F21" s="135">
        <f>SUM(F17:F20)</f>
        <v>148688240</v>
      </c>
      <c r="G21" s="133"/>
      <c r="H21" s="135">
        <f t="shared" si="2"/>
        <v>148688240</v>
      </c>
      <c r="I21" s="135">
        <f>SUM(I17:I20)</f>
        <v>157696260</v>
      </c>
      <c r="J21" s="126"/>
      <c r="K21" s="126"/>
      <c r="L21" s="126"/>
      <c r="M21" s="126"/>
      <c r="N21" s="126"/>
      <c r="O21" s="126">
        <f>I15+I21</f>
        <v>314436260</v>
      </c>
    </row>
    <row r="22" spans="1:15" ht="66" customHeight="1" x14ac:dyDescent="0.3">
      <c r="A22" s="354" t="s">
        <v>172</v>
      </c>
      <c r="B22" s="354"/>
      <c r="C22" s="354"/>
      <c r="D22" s="134">
        <v>9075000</v>
      </c>
      <c r="E22" s="134"/>
      <c r="F22" s="134">
        <f>D22</f>
        <v>9075000</v>
      </c>
      <c r="G22" s="133"/>
      <c r="H22" s="135">
        <v>9074875</v>
      </c>
      <c r="I22" s="135">
        <v>9471552</v>
      </c>
      <c r="J22" s="126"/>
      <c r="K22" s="126"/>
      <c r="L22" s="126"/>
      <c r="M22" s="126"/>
      <c r="N22" s="126"/>
      <c r="O22" s="126"/>
    </row>
    <row r="23" spans="1:15" ht="20.25" x14ac:dyDescent="0.3">
      <c r="A23" s="135" t="s">
        <v>173</v>
      </c>
      <c r="B23" s="134"/>
      <c r="C23" s="134"/>
      <c r="D23" s="135">
        <f>D15+D21</f>
        <v>286931240</v>
      </c>
      <c r="E23" s="135">
        <f>E15+E21</f>
        <v>1312400</v>
      </c>
      <c r="F23" s="135">
        <f>F15+F21+F22</f>
        <v>297318640</v>
      </c>
      <c r="G23" s="133"/>
      <c r="H23" s="135">
        <f t="shared" si="2"/>
        <v>297318640</v>
      </c>
      <c r="I23" s="135">
        <f>I15+I21+I22</f>
        <v>323907812</v>
      </c>
      <c r="J23" s="126"/>
      <c r="K23" s="126"/>
      <c r="L23" s="126"/>
      <c r="M23" s="126"/>
      <c r="N23" s="126"/>
      <c r="O23" s="126"/>
    </row>
    <row r="24" spans="1:15" x14ac:dyDescent="0.25">
      <c r="A24" s="126"/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</row>
  </sheetData>
  <mergeCells count="24">
    <mergeCell ref="A11:C11"/>
    <mergeCell ref="A1:F1"/>
    <mergeCell ref="A2:D2"/>
    <mergeCell ref="C3:F3"/>
    <mergeCell ref="A5:C6"/>
    <mergeCell ref="D5:D6"/>
    <mergeCell ref="E5:E6"/>
    <mergeCell ref="F5:F6"/>
    <mergeCell ref="G5:G6"/>
    <mergeCell ref="H5:H6"/>
    <mergeCell ref="A7:F7"/>
    <mergeCell ref="A8:C8"/>
    <mergeCell ref="A10:C10"/>
    <mergeCell ref="A22:C22"/>
    <mergeCell ref="A12:C12"/>
    <mergeCell ref="A13:C13"/>
    <mergeCell ref="A14:C14"/>
    <mergeCell ref="A15:C15"/>
    <mergeCell ref="A16:F16"/>
    <mergeCell ref="A17:C17"/>
    <mergeCell ref="A18:C18"/>
    <mergeCell ref="A19:C19"/>
    <mergeCell ref="A20:C20"/>
    <mergeCell ref="A21:C2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D80D1-812A-4268-9F59-9ECB28CC1BC9}">
  <dimension ref="A1:J29"/>
  <sheetViews>
    <sheetView topLeftCell="A7" workbookViewId="0">
      <selection activeCell="B29" sqref="B29"/>
    </sheetView>
  </sheetViews>
  <sheetFormatPr defaultRowHeight="15" x14ac:dyDescent="0.25"/>
  <cols>
    <col min="1" max="1" width="60.28515625" bestFit="1" customWidth="1"/>
    <col min="2" max="2" width="21" customWidth="1"/>
    <col min="3" max="3" width="51" customWidth="1"/>
    <col min="4" max="4" width="10.140625" bestFit="1" customWidth="1"/>
    <col min="11" max="11" width="25.85546875" customWidth="1"/>
  </cols>
  <sheetData>
    <row r="1" spans="1:3" ht="15.75" x14ac:dyDescent="0.25">
      <c r="A1" s="2"/>
      <c r="B1" s="5"/>
    </row>
    <row r="2" spans="1:3" ht="18.75" x14ac:dyDescent="0.3">
      <c r="A2" s="374"/>
      <c r="B2" s="374"/>
    </row>
    <row r="3" spans="1:3" ht="18.75" x14ac:dyDescent="0.3">
      <c r="A3" s="374" t="s">
        <v>176</v>
      </c>
      <c r="B3" s="317"/>
      <c r="C3" s="317"/>
    </row>
    <row r="4" spans="1:3" ht="18.75" x14ac:dyDescent="0.3">
      <c r="A4" s="1"/>
      <c r="B4" s="3"/>
    </row>
    <row r="5" spans="1:3" ht="15.75" x14ac:dyDescent="0.25">
      <c r="A5" s="375"/>
      <c r="B5" s="321"/>
    </row>
    <row r="6" spans="1:3" ht="15.75" x14ac:dyDescent="0.25">
      <c r="A6" s="34"/>
      <c r="B6" s="16"/>
    </row>
    <row r="7" spans="1:3" ht="15.75" x14ac:dyDescent="0.25">
      <c r="A7" s="376"/>
      <c r="B7" s="377"/>
    </row>
    <row r="8" spans="1:3" ht="15.75" x14ac:dyDescent="0.25">
      <c r="A8" s="377"/>
      <c r="B8" s="377"/>
    </row>
    <row r="9" spans="1:3" ht="15.75" x14ac:dyDescent="0.25">
      <c r="A9" s="377"/>
      <c r="B9" s="377"/>
    </row>
    <row r="10" spans="1:3" ht="15.75" x14ac:dyDescent="0.25">
      <c r="A10" s="35"/>
      <c r="B10" s="37"/>
    </row>
    <row r="11" spans="1:3" ht="15.75" x14ac:dyDescent="0.25">
      <c r="A11" s="338" t="s">
        <v>98</v>
      </c>
      <c r="B11" s="338"/>
    </row>
    <row r="12" spans="1:3" ht="15.75" x14ac:dyDescent="0.25">
      <c r="A12" s="64"/>
      <c r="B12" s="60" t="s">
        <v>177</v>
      </c>
    </row>
    <row r="13" spans="1:3" ht="15.75" x14ac:dyDescent="0.25">
      <c r="A13" s="50" t="s">
        <v>45</v>
      </c>
      <c r="B13" s="43"/>
      <c r="C13" s="10"/>
    </row>
    <row r="14" spans="1:3" ht="15.75" x14ac:dyDescent="0.25">
      <c r="A14" s="45" t="s">
        <v>343</v>
      </c>
      <c r="B14" s="39">
        <v>26200000</v>
      </c>
    </row>
    <row r="15" spans="1:3" ht="15.75" x14ac:dyDescent="0.25">
      <c r="A15" s="41" t="s">
        <v>264</v>
      </c>
      <c r="B15" s="39">
        <v>1500000</v>
      </c>
    </row>
    <row r="16" spans="1:3" ht="15.75" x14ac:dyDescent="0.25">
      <c r="A16" s="45" t="s">
        <v>265</v>
      </c>
      <c r="B16" s="39">
        <v>2000000</v>
      </c>
    </row>
    <row r="17" spans="1:10" ht="15.75" x14ac:dyDescent="0.25">
      <c r="A17" s="45" t="s">
        <v>88</v>
      </c>
      <c r="B17" s="39">
        <v>697800</v>
      </c>
    </row>
    <row r="18" spans="1:10" ht="15.75" x14ac:dyDescent="0.25">
      <c r="A18" s="45" t="s">
        <v>344</v>
      </c>
      <c r="B18" s="39">
        <v>5000000</v>
      </c>
    </row>
    <row r="19" spans="1:10" ht="15.75" x14ac:dyDescent="0.25">
      <c r="A19" s="45" t="s">
        <v>342</v>
      </c>
      <c r="B19" s="39">
        <v>2000000</v>
      </c>
    </row>
    <row r="20" spans="1:10" ht="15.75" x14ac:dyDescent="0.25">
      <c r="A20" s="44" t="s">
        <v>345</v>
      </c>
      <c r="B20" s="39">
        <v>6000000</v>
      </c>
    </row>
    <row r="21" spans="1:10" ht="15.75" x14ac:dyDescent="0.25">
      <c r="A21" s="49" t="s">
        <v>64</v>
      </c>
      <c r="B21" s="43">
        <f>SUM(B14:B20)</f>
        <v>43397800</v>
      </c>
    </row>
    <row r="22" spans="1:10" ht="15.75" x14ac:dyDescent="0.25">
      <c r="A22" s="49"/>
      <c r="B22" s="43"/>
    </row>
    <row r="23" spans="1:10" ht="15.75" x14ac:dyDescent="0.25">
      <c r="A23" s="49" t="s">
        <v>46</v>
      </c>
      <c r="B23" s="43"/>
    </row>
    <row r="24" spans="1:10" ht="15.75" x14ac:dyDescent="0.25">
      <c r="A24" s="45" t="s">
        <v>175</v>
      </c>
      <c r="B24" s="40">
        <v>25000000</v>
      </c>
    </row>
    <row r="25" spans="1:10" ht="15.75" x14ac:dyDescent="0.25">
      <c r="A25" s="45" t="s">
        <v>350</v>
      </c>
      <c r="B25" s="40">
        <v>10000000</v>
      </c>
    </row>
    <row r="26" spans="1:10" ht="15.75" x14ac:dyDescent="0.25">
      <c r="A26" s="51" t="s">
        <v>346</v>
      </c>
      <c r="B26" s="39">
        <v>3000000</v>
      </c>
    </row>
    <row r="27" spans="1:10" ht="15.75" x14ac:dyDescent="0.25">
      <c r="A27" s="65" t="s">
        <v>65</v>
      </c>
      <c r="B27" s="43">
        <f>SUM(B24:B26)</f>
        <v>38000000</v>
      </c>
    </row>
    <row r="28" spans="1:10" ht="15.75" x14ac:dyDescent="0.25">
      <c r="A28" s="50" t="s">
        <v>47</v>
      </c>
      <c r="B28" s="43">
        <f>B21+B27</f>
        <v>81397800</v>
      </c>
      <c r="C28" s="79"/>
      <c r="D28" s="79"/>
      <c r="E28" s="79"/>
      <c r="F28" s="79"/>
      <c r="G28" s="79"/>
      <c r="H28" s="79"/>
      <c r="I28" s="79"/>
      <c r="J28" s="79"/>
    </row>
    <row r="29" spans="1:10" ht="15.75" x14ac:dyDescent="0.25">
      <c r="A29" s="46"/>
      <c r="B29" s="47"/>
      <c r="I29" s="10"/>
    </row>
  </sheetData>
  <mergeCells count="7">
    <mergeCell ref="A11:B11"/>
    <mergeCell ref="A2:B2"/>
    <mergeCell ref="A5:B5"/>
    <mergeCell ref="A7:B7"/>
    <mergeCell ref="A8:B8"/>
    <mergeCell ref="A9:B9"/>
    <mergeCell ref="A3:C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C1BD2-3AC9-4DC2-83B4-6ED2AE8D561D}">
  <dimension ref="B3:I24"/>
  <sheetViews>
    <sheetView topLeftCell="A6" workbookViewId="0">
      <selection activeCell="G23" sqref="G23"/>
    </sheetView>
  </sheetViews>
  <sheetFormatPr defaultRowHeight="15" x14ac:dyDescent="0.25"/>
  <cols>
    <col min="2" max="2" width="6.7109375" bestFit="1" customWidth="1"/>
    <col min="3" max="3" width="51.42578125" bestFit="1" customWidth="1"/>
    <col min="4" max="4" width="19" bestFit="1" customWidth="1"/>
    <col min="5" max="5" width="19.140625" customWidth="1"/>
    <col min="6" max="6" width="18.140625" customWidth="1"/>
    <col min="9" max="9" width="10.140625" bestFit="1" customWidth="1"/>
  </cols>
  <sheetData>
    <row r="3" spans="2:9" ht="18.75" x14ac:dyDescent="0.3">
      <c r="B3" s="378" t="s">
        <v>53</v>
      </c>
      <c r="C3" s="378"/>
      <c r="D3" s="378"/>
      <c r="E3" s="317"/>
    </row>
    <row r="6" spans="2:9" ht="15.75" x14ac:dyDescent="0.25">
      <c r="B6" s="379"/>
      <c r="C6" s="380"/>
      <c r="D6" s="380"/>
      <c r="E6" s="380"/>
    </row>
    <row r="7" spans="2:9" ht="15.75" x14ac:dyDescent="0.25">
      <c r="B7" s="17"/>
    </row>
    <row r="8" spans="2:9" ht="15.75" thickBot="1" x14ac:dyDescent="0.3">
      <c r="E8" s="33"/>
      <c r="F8" s="33" t="s">
        <v>103</v>
      </c>
    </row>
    <row r="9" spans="2:9" ht="16.5" thickBot="1" x14ac:dyDescent="0.3">
      <c r="B9" s="18" t="s">
        <v>16</v>
      </c>
      <c r="C9" s="19" t="s">
        <v>17</v>
      </c>
      <c r="D9" s="20" t="s">
        <v>54</v>
      </c>
      <c r="E9" s="20" t="s">
        <v>97</v>
      </c>
      <c r="F9" s="20" t="s">
        <v>99</v>
      </c>
    </row>
    <row r="10" spans="2:9" ht="15.75" x14ac:dyDescent="0.25">
      <c r="B10" s="21" t="s">
        <v>23</v>
      </c>
      <c r="C10" s="22" t="s">
        <v>24</v>
      </c>
      <c r="D10" s="23"/>
      <c r="E10" s="23">
        <v>200000</v>
      </c>
      <c r="F10" s="23"/>
      <c r="I10" s="79"/>
    </row>
    <row r="11" spans="2:9" ht="15.75" x14ac:dyDescent="0.25">
      <c r="B11" s="24" t="s">
        <v>8</v>
      </c>
      <c r="C11" s="24" t="s">
        <v>106</v>
      </c>
      <c r="D11" s="25"/>
      <c r="E11" s="25">
        <v>100000</v>
      </c>
      <c r="F11" s="25"/>
    </row>
    <row r="12" spans="2:9" ht="15.75" x14ac:dyDescent="0.25">
      <c r="B12" s="24" t="s">
        <v>11</v>
      </c>
      <c r="C12" s="26" t="s">
        <v>25</v>
      </c>
      <c r="D12" s="25">
        <v>250000</v>
      </c>
      <c r="E12" s="25"/>
      <c r="F12" s="25"/>
    </row>
    <row r="13" spans="2:9" ht="15.75" x14ac:dyDescent="0.25">
      <c r="B13" s="24" t="s">
        <v>26</v>
      </c>
      <c r="C13" s="24" t="s">
        <v>27</v>
      </c>
      <c r="D13" s="25"/>
      <c r="E13" s="25">
        <v>650000</v>
      </c>
      <c r="F13" s="25"/>
    </row>
    <row r="14" spans="2:9" ht="15.75" x14ac:dyDescent="0.25">
      <c r="B14" s="27" t="s">
        <v>28</v>
      </c>
      <c r="C14" s="27" t="s">
        <v>29</v>
      </c>
      <c r="D14" s="28">
        <v>600000</v>
      </c>
      <c r="E14" s="25">
        <v>950000</v>
      </c>
      <c r="F14" s="28"/>
    </row>
    <row r="15" spans="2:9" ht="15.75" x14ac:dyDescent="0.25">
      <c r="B15" s="27" t="s">
        <v>30</v>
      </c>
      <c r="C15" s="29" t="s">
        <v>31</v>
      </c>
      <c r="D15" s="25">
        <v>900000</v>
      </c>
      <c r="E15" s="25">
        <v>950000</v>
      </c>
      <c r="F15" s="25"/>
    </row>
    <row r="16" spans="2:9" ht="15.75" x14ac:dyDescent="0.25">
      <c r="B16" s="27" t="s">
        <v>32</v>
      </c>
      <c r="C16" s="29" t="s">
        <v>33</v>
      </c>
      <c r="D16" s="25">
        <v>100000</v>
      </c>
      <c r="E16" s="25"/>
      <c r="F16" s="25"/>
    </row>
    <row r="17" spans="2:6" ht="15.75" x14ac:dyDescent="0.25">
      <c r="B17" s="27" t="s">
        <v>34</v>
      </c>
      <c r="C17" s="27" t="s">
        <v>35</v>
      </c>
      <c r="D17" s="28">
        <v>2500000</v>
      </c>
      <c r="E17" s="25">
        <v>2000000</v>
      </c>
      <c r="F17" s="28"/>
    </row>
    <row r="18" spans="2:6" ht="15.75" x14ac:dyDescent="0.25">
      <c r="B18" s="24" t="s">
        <v>36</v>
      </c>
      <c r="C18" s="24" t="s">
        <v>37</v>
      </c>
      <c r="D18" s="25">
        <v>100000</v>
      </c>
      <c r="E18" s="25"/>
      <c r="F18" s="25"/>
    </row>
    <row r="19" spans="2:6" ht="15.75" x14ac:dyDescent="0.25">
      <c r="B19" s="24" t="s">
        <v>38</v>
      </c>
      <c r="C19" s="24" t="s">
        <v>105</v>
      </c>
      <c r="D19" s="25"/>
      <c r="E19" s="25">
        <v>100000</v>
      </c>
      <c r="F19" s="25"/>
    </row>
    <row r="20" spans="2:6" ht="15.75" x14ac:dyDescent="0.25">
      <c r="B20" s="24" t="s">
        <v>39</v>
      </c>
      <c r="C20" s="24" t="s">
        <v>40</v>
      </c>
      <c r="D20" s="25"/>
      <c r="E20" s="25">
        <v>400000</v>
      </c>
      <c r="F20" s="25"/>
    </row>
    <row r="21" spans="2:6" ht="15.75" x14ac:dyDescent="0.25">
      <c r="B21" s="24" t="s">
        <v>41</v>
      </c>
      <c r="C21" s="24" t="s">
        <v>42</v>
      </c>
      <c r="D21" s="25">
        <v>500000</v>
      </c>
      <c r="E21" s="25"/>
      <c r="F21" s="25"/>
    </row>
    <row r="22" spans="2:6" ht="15.75" x14ac:dyDescent="0.25">
      <c r="B22" s="24" t="s">
        <v>43</v>
      </c>
      <c r="C22" s="24" t="s">
        <v>104</v>
      </c>
      <c r="D22" s="25"/>
      <c r="E22" s="25">
        <v>500000</v>
      </c>
      <c r="F22" s="25"/>
    </row>
    <row r="23" spans="2:6" ht="16.5" thickBot="1" x14ac:dyDescent="0.3">
      <c r="B23" s="30"/>
      <c r="C23" s="31" t="s">
        <v>44</v>
      </c>
      <c r="D23" s="32">
        <v>4950000</v>
      </c>
      <c r="E23" s="32">
        <v>5850000</v>
      </c>
      <c r="F23" s="32">
        <v>5000000</v>
      </c>
    </row>
    <row r="24" spans="2:6" x14ac:dyDescent="0.25">
      <c r="D24" s="10"/>
      <c r="E24" s="10"/>
    </row>
  </sheetData>
  <mergeCells count="2">
    <mergeCell ref="B3:E3"/>
    <mergeCell ref="B6:E6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4CF36-FBA9-43C7-8D41-44A3EC202D77}">
  <dimension ref="A1:F24"/>
  <sheetViews>
    <sheetView workbookViewId="0">
      <selection activeCell="G10" sqref="G10"/>
    </sheetView>
  </sheetViews>
  <sheetFormatPr defaultRowHeight="15" x14ac:dyDescent="0.25"/>
  <cols>
    <col min="3" max="3" width="19.28515625" bestFit="1" customWidth="1"/>
    <col min="4" max="4" width="20.28515625" customWidth="1"/>
    <col min="5" max="5" width="16.140625" customWidth="1"/>
    <col min="6" max="6" width="16.5703125" customWidth="1"/>
  </cols>
  <sheetData>
    <row r="1" spans="1:6" ht="15.75" x14ac:dyDescent="0.25">
      <c r="A1" s="2"/>
      <c r="B1" s="2"/>
      <c r="C1" s="2"/>
      <c r="D1" s="5"/>
      <c r="E1" s="5"/>
    </row>
    <row r="2" spans="1:6" ht="18.75" x14ac:dyDescent="0.3">
      <c r="A2" s="2"/>
      <c r="B2" s="374" t="s">
        <v>48</v>
      </c>
      <c r="C2" s="374"/>
      <c r="D2" s="374"/>
      <c r="E2" s="381"/>
    </row>
    <row r="3" spans="1:6" ht="18.75" x14ac:dyDescent="0.3">
      <c r="A3" s="2"/>
      <c r="B3" s="1"/>
      <c r="C3" s="1"/>
      <c r="D3" s="3"/>
      <c r="E3" s="3"/>
    </row>
    <row r="4" spans="1:6" ht="15.75" x14ac:dyDescent="0.25">
      <c r="A4" s="2"/>
      <c r="B4" s="375"/>
      <c r="C4" s="382"/>
      <c r="D4" s="382"/>
      <c r="E4" s="382"/>
    </row>
    <row r="5" spans="1:6" ht="18.75" x14ac:dyDescent="0.3">
      <c r="A5" s="2"/>
      <c r="B5" s="1"/>
      <c r="C5" s="1"/>
      <c r="D5" s="3"/>
      <c r="E5" s="3"/>
    </row>
    <row r="6" spans="1:6" ht="16.5" thickBot="1" x14ac:dyDescent="0.3">
      <c r="A6" s="2"/>
      <c r="B6" s="12"/>
      <c r="C6" s="2"/>
      <c r="D6" s="5"/>
      <c r="E6" s="11"/>
      <c r="F6" s="11" t="s">
        <v>98</v>
      </c>
    </row>
    <row r="7" spans="1:6" ht="32.25" thickBot="1" x14ac:dyDescent="0.3">
      <c r="A7" s="2"/>
      <c r="B7" s="52"/>
      <c r="C7" s="53" t="s">
        <v>3</v>
      </c>
      <c r="D7" s="54" t="s">
        <v>102</v>
      </c>
      <c r="E7" s="54" t="s">
        <v>101</v>
      </c>
      <c r="F7" s="54" t="s">
        <v>99</v>
      </c>
    </row>
    <row r="8" spans="1:6" ht="15.75" x14ac:dyDescent="0.25">
      <c r="A8" s="4"/>
      <c r="B8" s="55"/>
      <c r="C8" s="56" t="s">
        <v>49</v>
      </c>
      <c r="D8" s="38">
        <f>SUM(D9:D10)</f>
        <v>62523000</v>
      </c>
      <c r="E8" s="38">
        <f>SUM(E9:E10)</f>
        <v>5000000</v>
      </c>
      <c r="F8" s="38">
        <f>SUM(F9:F10)</f>
        <v>5000000</v>
      </c>
    </row>
    <row r="9" spans="1:6" ht="15.75" x14ac:dyDescent="0.25">
      <c r="A9" s="4"/>
      <c r="B9" s="44"/>
      <c r="C9" s="44" t="s">
        <v>50</v>
      </c>
      <c r="D9" s="39">
        <v>10000000</v>
      </c>
      <c r="E9" s="39">
        <v>5000000</v>
      </c>
      <c r="F9" s="39">
        <v>5000000</v>
      </c>
    </row>
    <row r="10" spans="1:6" ht="15.75" x14ac:dyDescent="0.25">
      <c r="A10" s="4"/>
      <c r="B10" s="44"/>
      <c r="C10" s="44" t="s">
        <v>51</v>
      </c>
      <c r="D10" s="43">
        <v>52523000</v>
      </c>
      <c r="E10" s="39">
        <v>0</v>
      </c>
      <c r="F10" s="39">
        <v>0</v>
      </c>
    </row>
    <row r="11" spans="1:6" ht="15.75" x14ac:dyDescent="0.25">
      <c r="A11" s="4"/>
      <c r="B11" s="44"/>
      <c r="C11" s="44"/>
      <c r="D11" s="39"/>
      <c r="E11" s="39"/>
      <c r="F11" s="39"/>
    </row>
    <row r="12" spans="1:6" ht="15.75" x14ac:dyDescent="0.25">
      <c r="A12" s="4"/>
      <c r="B12" s="44"/>
      <c r="C12" s="44"/>
      <c r="D12" s="43"/>
      <c r="E12" s="43"/>
      <c r="F12" s="43"/>
    </row>
    <row r="13" spans="1:6" ht="15.75" x14ac:dyDescent="0.25">
      <c r="A13" s="4"/>
      <c r="B13" s="44"/>
      <c r="C13" s="42"/>
      <c r="D13" s="57"/>
      <c r="E13" s="57"/>
      <c r="F13" s="57"/>
    </row>
    <row r="14" spans="1:6" ht="15.75" x14ac:dyDescent="0.25">
      <c r="A14" s="4"/>
      <c r="B14" s="44"/>
      <c r="C14" s="58"/>
      <c r="D14" s="57"/>
      <c r="E14" s="57"/>
      <c r="F14" s="57"/>
    </row>
    <row r="15" spans="1:6" ht="15.75" x14ac:dyDescent="0.25">
      <c r="A15" s="2"/>
      <c r="B15" s="44"/>
      <c r="C15" s="42"/>
      <c r="D15" s="57"/>
      <c r="E15" s="57"/>
      <c r="F15" s="57"/>
    </row>
    <row r="16" spans="1:6" ht="15.75" x14ac:dyDescent="0.25">
      <c r="A16" s="2"/>
      <c r="B16" s="44"/>
      <c r="C16" s="42"/>
      <c r="D16" s="59"/>
      <c r="E16" s="59"/>
      <c r="F16" s="59"/>
    </row>
    <row r="17" spans="1:6" ht="15.75" x14ac:dyDescent="0.25">
      <c r="A17" s="4"/>
      <c r="B17" s="44"/>
      <c r="C17" s="44"/>
      <c r="D17" s="43"/>
      <c r="E17" s="43"/>
      <c r="F17" s="43"/>
    </row>
    <row r="18" spans="1:6" ht="15.75" x14ac:dyDescent="0.25">
      <c r="A18" s="4"/>
      <c r="B18" s="44"/>
      <c r="C18" s="42"/>
      <c r="D18" s="59"/>
      <c r="E18" s="59"/>
      <c r="F18" s="59"/>
    </row>
    <row r="19" spans="1:6" ht="15.75" x14ac:dyDescent="0.25">
      <c r="A19" s="4"/>
      <c r="B19" s="44"/>
      <c r="C19" s="44"/>
      <c r="D19" s="39"/>
      <c r="E19" s="39"/>
      <c r="F19" s="39"/>
    </row>
    <row r="20" spans="1:6" ht="15.75" x14ac:dyDescent="0.25">
      <c r="A20" s="4"/>
      <c r="B20" s="44"/>
      <c r="C20" s="42"/>
      <c r="D20" s="59"/>
      <c r="E20" s="59"/>
      <c r="F20" s="59"/>
    </row>
    <row r="21" spans="1:6" ht="15.75" x14ac:dyDescent="0.25">
      <c r="A21" s="2"/>
      <c r="B21" s="2"/>
      <c r="C21" s="2"/>
      <c r="D21" s="5"/>
      <c r="E21" s="5"/>
    </row>
    <row r="22" spans="1:6" ht="15.75" x14ac:dyDescent="0.25">
      <c r="A22" s="2"/>
      <c r="B22" s="2"/>
      <c r="C22" s="2"/>
      <c r="D22" s="5"/>
      <c r="E22" s="5"/>
    </row>
    <row r="23" spans="1:6" ht="15.75" x14ac:dyDescent="0.25">
      <c r="A23" s="2"/>
      <c r="B23" s="2"/>
      <c r="C23" s="2"/>
      <c r="D23" s="5"/>
      <c r="E23" s="5"/>
    </row>
    <row r="24" spans="1:6" ht="15.75" x14ac:dyDescent="0.25">
      <c r="A24" s="2"/>
      <c r="B24" s="2"/>
      <c r="C24" s="2"/>
      <c r="D24" s="5"/>
      <c r="E24" s="5"/>
    </row>
  </sheetData>
  <mergeCells count="2">
    <mergeCell ref="B2:E2"/>
    <mergeCell ref="B4:E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6D549-3A05-49D9-813C-0CCEC529E2C2}">
  <dimension ref="C2:H22"/>
  <sheetViews>
    <sheetView topLeftCell="C1" workbookViewId="0">
      <selection activeCell="G6" sqref="G6"/>
    </sheetView>
  </sheetViews>
  <sheetFormatPr defaultRowHeight="15" x14ac:dyDescent="0.25"/>
  <cols>
    <col min="3" max="3" width="47.140625" customWidth="1"/>
    <col min="4" max="5" width="47.5703125" customWidth="1"/>
    <col min="6" max="6" width="32.140625" customWidth="1"/>
    <col min="7" max="7" width="33.28515625" customWidth="1"/>
    <col min="8" max="8" width="11.28515625" bestFit="1" customWidth="1"/>
  </cols>
  <sheetData>
    <row r="2" spans="3:8" x14ac:dyDescent="0.25">
      <c r="F2" s="16"/>
    </row>
    <row r="3" spans="3:8" ht="15.75" x14ac:dyDescent="0.25">
      <c r="C3" s="66"/>
      <c r="D3" s="72"/>
      <c r="E3" s="72" t="s">
        <v>87</v>
      </c>
      <c r="F3" s="73" t="s">
        <v>295</v>
      </c>
      <c r="G3" s="73" t="s">
        <v>267</v>
      </c>
    </row>
    <row r="4" spans="3:8" ht="18.75" x14ac:dyDescent="0.3">
      <c r="C4" s="74" t="s">
        <v>75</v>
      </c>
      <c r="D4" s="72"/>
      <c r="E4" s="72"/>
      <c r="F4" s="73"/>
      <c r="G4" s="73"/>
    </row>
    <row r="5" spans="3:8" ht="15.75" x14ac:dyDescent="0.25">
      <c r="C5" s="66"/>
      <c r="D5" s="72" t="s">
        <v>76</v>
      </c>
      <c r="E5" s="72">
        <v>68578000</v>
      </c>
      <c r="F5" s="75">
        <v>84000000</v>
      </c>
      <c r="G5" s="75">
        <v>101000000</v>
      </c>
    </row>
    <row r="6" spans="3:8" ht="15.75" x14ac:dyDescent="0.25">
      <c r="C6" s="66"/>
      <c r="D6" s="72" t="s">
        <v>66</v>
      </c>
      <c r="E6" s="72">
        <v>9345000</v>
      </c>
      <c r="F6" s="75">
        <v>12000000</v>
      </c>
      <c r="G6" s="75">
        <v>15000000</v>
      </c>
    </row>
    <row r="7" spans="3:8" ht="15.75" x14ac:dyDescent="0.25">
      <c r="C7" s="66"/>
      <c r="D7" s="72" t="s">
        <v>67</v>
      </c>
      <c r="E7" s="72">
        <v>8361000</v>
      </c>
      <c r="F7" s="75">
        <v>9500000</v>
      </c>
      <c r="G7" s="75">
        <v>10000000</v>
      </c>
    </row>
    <row r="8" spans="3:8" ht="15.75" x14ac:dyDescent="0.25">
      <c r="C8" s="66"/>
      <c r="D8" s="72" t="s">
        <v>68</v>
      </c>
      <c r="E8" s="72">
        <v>150000</v>
      </c>
      <c r="F8" s="75">
        <v>500000</v>
      </c>
      <c r="G8" s="75">
        <v>500000</v>
      </c>
    </row>
    <row r="9" spans="3:8" ht="18.75" x14ac:dyDescent="0.3">
      <c r="C9" s="66"/>
      <c r="D9" s="76" t="s">
        <v>4</v>
      </c>
      <c r="E9" s="76">
        <f>SUM(E5:E8)</f>
        <v>86434000</v>
      </c>
      <c r="F9" s="77">
        <f>SUM(F5:F8)</f>
        <v>106000000</v>
      </c>
      <c r="G9" s="77">
        <f>SUM(G5:G8)</f>
        <v>126500000</v>
      </c>
      <c r="H9" s="283"/>
    </row>
    <row r="10" spans="3:8" ht="15.75" x14ac:dyDescent="0.25">
      <c r="C10" s="66"/>
      <c r="D10" s="67" t="s">
        <v>92</v>
      </c>
      <c r="E10" s="78">
        <v>55000</v>
      </c>
      <c r="F10" s="75">
        <v>55000</v>
      </c>
      <c r="G10" s="75">
        <v>55000</v>
      </c>
    </row>
    <row r="11" spans="3:8" ht="18.75" x14ac:dyDescent="0.3">
      <c r="C11" s="66"/>
      <c r="D11" s="67" t="s">
        <v>93</v>
      </c>
      <c r="E11" s="80"/>
      <c r="F11" s="77">
        <f>SUM(F9:F10)</f>
        <v>106055000</v>
      </c>
      <c r="G11" s="77">
        <f>SUM(G9:G10)</f>
        <v>126555000</v>
      </c>
    </row>
    <row r="12" spans="3:8" ht="18.75" x14ac:dyDescent="0.3">
      <c r="C12" s="74" t="s">
        <v>69</v>
      </c>
      <c r="D12" s="78" t="s">
        <v>70</v>
      </c>
      <c r="E12" s="205">
        <v>54000000</v>
      </c>
      <c r="F12" s="75">
        <v>59786000</v>
      </c>
      <c r="G12" s="75">
        <f>'Állami támogatások'!I28</f>
        <v>89521944</v>
      </c>
    </row>
    <row r="13" spans="3:8" ht="15.75" x14ac:dyDescent="0.25">
      <c r="C13" s="66"/>
      <c r="D13" s="78" t="s">
        <v>71</v>
      </c>
      <c r="E13" s="205">
        <v>13633000</v>
      </c>
      <c r="F13" s="75">
        <v>14123000</v>
      </c>
      <c r="G13" s="75">
        <f>'Állami támogatások'!I34+'Állami támogatások'!I33+'Állami támogatások'!I32</f>
        <v>17733050</v>
      </c>
    </row>
    <row r="14" spans="3:8" ht="15.75" x14ac:dyDescent="0.25">
      <c r="C14" s="66"/>
      <c r="D14" s="78" t="s">
        <v>72</v>
      </c>
      <c r="E14" s="205">
        <v>1900000</v>
      </c>
      <c r="F14" s="75">
        <v>1900000</v>
      </c>
      <c r="G14" s="75">
        <v>1900000</v>
      </c>
    </row>
    <row r="15" spans="3:8" ht="15.75" x14ac:dyDescent="0.25">
      <c r="C15" s="66"/>
      <c r="D15" s="78" t="s">
        <v>73</v>
      </c>
      <c r="E15" s="205">
        <v>695000</v>
      </c>
      <c r="F15" s="75">
        <v>695000</v>
      </c>
      <c r="G15" s="75">
        <v>695000</v>
      </c>
    </row>
    <row r="16" spans="3:8" ht="15.75" x14ac:dyDescent="0.25">
      <c r="C16" s="66"/>
      <c r="D16" s="78" t="s">
        <v>266</v>
      </c>
      <c r="E16" s="205"/>
      <c r="F16" s="75">
        <v>102212000</v>
      </c>
      <c r="G16" s="75">
        <f>G11-G17-G15-G14</f>
        <v>123028122</v>
      </c>
    </row>
    <row r="17" spans="3:7" ht="31.5" x14ac:dyDescent="0.25">
      <c r="C17" s="66"/>
      <c r="D17" s="78" t="s">
        <v>340</v>
      </c>
      <c r="E17" s="205">
        <v>619949</v>
      </c>
      <c r="F17" s="75">
        <v>1575694</v>
      </c>
      <c r="G17" s="75">
        <v>931878</v>
      </c>
    </row>
    <row r="18" spans="3:7" ht="18.75" x14ac:dyDescent="0.3">
      <c r="C18" s="66"/>
      <c r="D18" s="74" t="s">
        <v>74</v>
      </c>
      <c r="E18" s="76">
        <f>E9-E12-E13-E14-E15</f>
        <v>16206000</v>
      </c>
      <c r="F18" s="77">
        <v>28303000</v>
      </c>
      <c r="G18" s="77">
        <f>G16-G12-G13</f>
        <v>15773128</v>
      </c>
    </row>
    <row r="19" spans="3:7" ht="18.75" x14ac:dyDescent="0.3">
      <c r="C19" s="66"/>
      <c r="D19" s="67" t="s">
        <v>93</v>
      </c>
      <c r="E19" s="74"/>
      <c r="F19" s="77"/>
      <c r="G19" s="77"/>
    </row>
    <row r="22" spans="3:7" x14ac:dyDescent="0.25">
      <c r="F22" s="283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A9AA6-8EC6-4C00-9ABC-2E61BE596974}">
  <dimension ref="A1:G48"/>
  <sheetViews>
    <sheetView workbookViewId="0">
      <selection activeCell="C3" sqref="C3"/>
    </sheetView>
  </sheetViews>
  <sheetFormatPr defaultRowHeight="15" x14ac:dyDescent="0.25"/>
  <cols>
    <col min="1" max="1" width="29.7109375" customWidth="1"/>
    <col min="2" max="2" width="27" customWidth="1"/>
    <col min="3" max="3" width="39.42578125" customWidth="1"/>
    <col min="6" max="6" width="10" bestFit="1" customWidth="1"/>
  </cols>
  <sheetData>
    <row r="1" spans="1:7" ht="15.75" thickBot="1" x14ac:dyDescent="0.3">
      <c r="C1" s="219" t="s">
        <v>98</v>
      </c>
    </row>
    <row r="2" spans="1:7" ht="19.5" thickBot="1" x14ac:dyDescent="0.3">
      <c r="A2" s="284" t="s">
        <v>296</v>
      </c>
      <c r="B2" s="285">
        <v>2023</v>
      </c>
      <c r="C2" s="286" t="s">
        <v>297</v>
      </c>
    </row>
    <row r="3" spans="1:7" ht="30.75" thickBot="1" x14ac:dyDescent="0.3">
      <c r="A3" s="287" t="s">
        <v>298</v>
      </c>
      <c r="B3" s="288">
        <v>117000000</v>
      </c>
      <c r="C3" s="300">
        <f>C48-C4-C5-C6</f>
        <v>135500000</v>
      </c>
      <c r="G3" s="10"/>
    </row>
    <row r="4" spans="1:7" ht="15.75" thickBot="1" x14ac:dyDescent="0.3">
      <c r="A4" s="287" t="s">
        <v>299</v>
      </c>
      <c r="B4" s="288">
        <v>3661788</v>
      </c>
      <c r="C4" s="288">
        <v>1200000</v>
      </c>
    </row>
    <row r="5" spans="1:7" ht="30.75" thickBot="1" x14ac:dyDescent="0.3">
      <c r="A5" s="287" t="s">
        <v>300</v>
      </c>
      <c r="B5" s="288">
        <v>493664</v>
      </c>
      <c r="C5" s="288">
        <v>600000</v>
      </c>
    </row>
    <row r="6" spans="1:7" ht="30.75" thickBot="1" x14ac:dyDescent="0.3">
      <c r="A6" s="289" t="s">
        <v>301</v>
      </c>
      <c r="B6" s="288">
        <v>5000000</v>
      </c>
      <c r="C6" s="288">
        <v>3000000</v>
      </c>
    </row>
    <row r="7" spans="1:7" ht="19.5" thickBot="1" x14ac:dyDescent="0.3">
      <c r="A7" s="284" t="s">
        <v>296</v>
      </c>
      <c r="B7" s="288">
        <f>SUM(B3:B6)</f>
        <v>126155452</v>
      </c>
      <c r="C7" s="288">
        <f>SUM(C3:C6)</f>
        <v>140300000</v>
      </c>
    </row>
    <row r="8" spans="1:7" ht="19.5" thickBot="1" x14ac:dyDescent="0.3">
      <c r="A8" s="290" t="s">
        <v>302</v>
      </c>
      <c r="B8" s="291">
        <v>2023</v>
      </c>
      <c r="C8" s="292" t="s">
        <v>297</v>
      </c>
    </row>
    <row r="9" spans="1:7" ht="15.75" thickBot="1" x14ac:dyDescent="0.3">
      <c r="A9" s="287" t="s">
        <v>303</v>
      </c>
      <c r="B9" s="288">
        <v>86781336</v>
      </c>
      <c r="C9" s="288">
        <v>95271536</v>
      </c>
    </row>
    <row r="10" spans="1:7" ht="15.75" thickBot="1" x14ac:dyDescent="0.3">
      <c r="A10" s="287" t="s">
        <v>304</v>
      </c>
      <c r="B10" s="288">
        <v>5429000</v>
      </c>
      <c r="C10" s="288">
        <v>7600000</v>
      </c>
    </row>
    <row r="11" spans="1:7" ht="30.75" thickBot="1" x14ac:dyDescent="0.3">
      <c r="A11" s="287" t="s">
        <v>305</v>
      </c>
      <c r="B11" s="288">
        <v>4059185</v>
      </c>
      <c r="C11" s="288">
        <v>5900000</v>
      </c>
    </row>
    <row r="12" spans="1:7" ht="15.75" thickBot="1" x14ac:dyDescent="0.3">
      <c r="A12" s="287" t="s">
        <v>306</v>
      </c>
      <c r="B12" s="288">
        <v>711090</v>
      </c>
      <c r="C12" s="288">
        <v>715000</v>
      </c>
    </row>
    <row r="13" spans="1:7" ht="32.25" thickBot="1" x14ac:dyDescent="0.3">
      <c r="A13" s="293" t="s">
        <v>307</v>
      </c>
      <c r="B13" s="294">
        <f>B9+B10+B11+B12</f>
        <v>96980611</v>
      </c>
      <c r="C13" s="294">
        <f>SUM(C9:C12)</f>
        <v>109486536</v>
      </c>
    </row>
    <row r="14" spans="1:7" ht="15.75" thickBot="1" x14ac:dyDescent="0.3">
      <c r="A14" s="287" t="s">
        <v>308</v>
      </c>
      <c r="B14" s="288">
        <v>932915</v>
      </c>
      <c r="C14" s="288">
        <v>1000000</v>
      </c>
    </row>
    <row r="15" spans="1:7" ht="15.75" thickBot="1" x14ac:dyDescent="0.3">
      <c r="A15" s="287" t="s">
        <v>309</v>
      </c>
      <c r="B15" s="288">
        <v>293883</v>
      </c>
      <c r="C15" s="288">
        <v>440000</v>
      </c>
    </row>
    <row r="16" spans="1:7" ht="15.75" thickBot="1" x14ac:dyDescent="0.3">
      <c r="A16" s="287" t="s">
        <v>310</v>
      </c>
      <c r="B16" s="288">
        <v>130872</v>
      </c>
      <c r="C16" s="288">
        <v>140000</v>
      </c>
    </row>
    <row r="17" spans="1:3" ht="15.75" thickBot="1" x14ac:dyDescent="0.3">
      <c r="A17" s="287" t="s">
        <v>311</v>
      </c>
      <c r="B17" s="288">
        <v>622118</v>
      </c>
      <c r="C17" s="288">
        <v>700000</v>
      </c>
    </row>
    <row r="18" spans="1:3" ht="15.75" thickBot="1" x14ac:dyDescent="0.3">
      <c r="A18" s="287" t="s">
        <v>312</v>
      </c>
      <c r="B18" s="288">
        <v>935494</v>
      </c>
      <c r="C18" s="288">
        <v>1000000</v>
      </c>
    </row>
    <row r="19" spans="1:3" ht="15.75" thickBot="1" x14ac:dyDescent="0.3">
      <c r="A19" s="287" t="s">
        <v>313</v>
      </c>
      <c r="B19" s="288">
        <v>1295400</v>
      </c>
      <c r="C19" s="288">
        <v>1295400</v>
      </c>
    </row>
    <row r="20" spans="1:3" ht="15.75" thickBot="1" x14ac:dyDescent="0.3">
      <c r="A20" s="287" t="s">
        <v>314</v>
      </c>
      <c r="B20" s="288">
        <v>151168</v>
      </c>
      <c r="C20" s="288">
        <v>160000</v>
      </c>
    </row>
    <row r="21" spans="1:3" ht="15.75" thickBot="1" x14ac:dyDescent="0.3">
      <c r="A21" s="287" t="s">
        <v>315</v>
      </c>
      <c r="B21" s="288">
        <v>1354101</v>
      </c>
      <c r="C21" s="288">
        <v>1450000</v>
      </c>
    </row>
    <row r="22" spans="1:3" ht="15.75" thickBot="1" x14ac:dyDescent="0.3">
      <c r="A22" s="287" t="s">
        <v>316</v>
      </c>
      <c r="B22" s="288">
        <v>427030</v>
      </c>
      <c r="C22" s="288">
        <v>460000</v>
      </c>
    </row>
    <row r="23" spans="1:3" ht="15.75" thickBot="1" x14ac:dyDescent="0.3">
      <c r="A23" s="287" t="s">
        <v>317</v>
      </c>
      <c r="B23" s="288">
        <v>114300</v>
      </c>
      <c r="C23" s="288">
        <v>122000</v>
      </c>
    </row>
    <row r="24" spans="1:3" ht="15.75" thickBot="1" x14ac:dyDescent="0.3">
      <c r="A24" s="287" t="s">
        <v>318</v>
      </c>
      <c r="B24" s="288">
        <v>123800</v>
      </c>
      <c r="C24" s="288">
        <v>130000</v>
      </c>
    </row>
    <row r="25" spans="1:3" ht="15.75" thickBot="1" x14ac:dyDescent="0.3">
      <c r="A25" s="287" t="s">
        <v>319</v>
      </c>
      <c r="B25" s="288">
        <v>16005</v>
      </c>
      <c r="C25" s="288">
        <v>20000</v>
      </c>
    </row>
    <row r="26" spans="1:3" ht="15.75" thickBot="1" x14ac:dyDescent="0.3">
      <c r="A26" s="287" t="s">
        <v>320</v>
      </c>
      <c r="B26" s="288">
        <v>304800</v>
      </c>
      <c r="C26" s="288">
        <v>320000</v>
      </c>
    </row>
    <row r="27" spans="1:3" ht="15.75" thickBot="1" x14ac:dyDescent="0.3">
      <c r="A27" s="287" t="s">
        <v>321</v>
      </c>
      <c r="B27" s="288">
        <v>90000</v>
      </c>
      <c r="C27" s="288">
        <v>95000</v>
      </c>
    </row>
    <row r="28" spans="1:3" ht="15.75" thickBot="1" x14ac:dyDescent="0.3">
      <c r="A28" s="287" t="s">
        <v>322</v>
      </c>
      <c r="B28" s="288">
        <v>247650</v>
      </c>
      <c r="C28" s="288">
        <v>280000</v>
      </c>
    </row>
    <row r="29" spans="1:3" ht="30.75" thickBot="1" x14ac:dyDescent="0.3">
      <c r="A29" s="287" t="s">
        <v>323</v>
      </c>
      <c r="B29" s="288">
        <v>2109140</v>
      </c>
      <c r="C29" s="288">
        <v>2240000</v>
      </c>
    </row>
    <row r="30" spans="1:3" ht="15.75" thickBot="1" x14ac:dyDescent="0.3">
      <c r="A30" s="287" t="s">
        <v>324</v>
      </c>
      <c r="B30" s="288">
        <v>28283</v>
      </c>
      <c r="C30" s="288">
        <v>35000</v>
      </c>
    </row>
    <row r="31" spans="1:3" ht="15.75" thickBot="1" x14ac:dyDescent="0.3">
      <c r="A31" s="287" t="s">
        <v>325</v>
      </c>
      <c r="B31" s="288">
        <v>480000</v>
      </c>
      <c r="C31" s="288">
        <v>480000</v>
      </c>
    </row>
    <row r="32" spans="1:3" ht="15.75" thickBot="1" x14ac:dyDescent="0.3">
      <c r="A32" s="287" t="s">
        <v>326</v>
      </c>
      <c r="B32" s="288">
        <v>189640</v>
      </c>
      <c r="C32" s="288">
        <v>200000</v>
      </c>
    </row>
    <row r="33" spans="1:6" ht="15.75" thickBot="1" x14ac:dyDescent="0.3">
      <c r="A33" s="287" t="s">
        <v>327</v>
      </c>
      <c r="B33" s="288">
        <v>60173</v>
      </c>
      <c r="C33" s="288">
        <v>65000</v>
      </c>
    </row>
    <row r="34" spans="1:6" ht="15.75" thickBot="1" x14ac:dyDescent="0.3">
      <c r="A34" s="287" t="s">
        <v>328</v>
      </c>
      <c r="B34" s="288">
        <v>5231223</v>
      </c>
      <c r="C34" s="288">
        <v>5661064</v>
      </c>
      <c r="F34" s="10">
        <f>C34+G3</f>
        <v>5661064</v>
      </c>
    </row>
    <row r="35" spans="1:6" x14ac:dyDescent="0.25">
      <c r="A35" s="383" t="s">
        <v>329</v>
      </c>
      <c r="B35" s="295"/>
      <c r="C35" s="296"/>
    </row>
    <row r="36" spans="1:6" ht="15.75" thickBot="1" x14ac:dyDescent="0.3">
      <c r="A36" s="384"/>
      <c r="B36" s="288">
        <v>5059370</v>
      </c>
      <c r="C36" s="288">
        <v>5000000</v>
      </c>
    </row>
    <row r="37" spans="1:6" ht="15.75" thickBot="1" x14ac:dyDescent="0.3">
      <c r="A37" s="287" t="s">
        <v>330</v>
      </c>
      <c r="B37" s="288">
        <v>4217000</v>
      </c>
      <c r="C37" s="288">
        <v>4220000</v>
      </c>
    </row>
    <row r="38" spans="1:6" ht="15.75" thickBot="1" x14ac:dyDescent="0.3">
      <c r="A38" s="287" t="s">
        <v>331</v>
      </c>
      <c r="B38" s="288">
        <v>466325</v>
      </c>
      <c r="C38" s="288">
        <v>500000</v>
      </c>
    </row>
    <row r="39" spans="1:6" x14ac:dyDescent="0.25">
      <c r="A39" s="383" t="s">
        <v>332</v>
      </c>
      <c r="B39" s="296"/>
      <c r="C39" s="296"/>
    </row>
    <row r="40" spans="1:6" x14ac:dyDescent="0.25">
      <c r="A40" s="385"/>
      <c r="B40" s="295">
        <v>1496552</v>
      </c>
      <c r="C40" s="295">
        <v>1600000</v>
      </c>
    </row>
    <row r="41" spans="1:6" ht="15.75" thickBot="1" x14ac:dyDescent="0.3">
      <c r="A41" s="384"/>
      <c r="B41" s="297"/>
      <c r="C41" s="298"/>
    </row>
    <row r="42" spans="1:6" x14ac:dyDescent="0.25">
      <c r="A42" s="383" t="s">
        <v>333</v>
      </c>
      <c r="B42" s="295"/>
      <c r="C42" s="296"/>
    </row>
    <row r="43" spans="1:6" ht="15.75" thickBot="1" x14ac:dyDescent="0.3">
      <c r="A43" s="384"/>
      <c r="B43" s="288">
        <v>308000</v>
      </c>
      <c r="C43" s="288">
        <v>300000</v>
      </c>
    </row>
    <row r="44" spans="1:6" ht="15.75" thickBot="1" x14ac:dyDescent="0.3">
      <c r="A44" s="287" t="s">
        <v>334</v>
      </c>
      <c r="B44" s="288">
        <v>770531</v>
      </c>
      <c r="C44" s="288">
        <v>200000</v>
      </c>
    </row>
    <row r="45" spans="1:6" ht="15.75" thickBot="1" x14ac:dyDescent="0.3">
      <c r="A45" s="287" t="s">
        <v>335</v>
      </c>
      <c r="B45" s="288">
        <v>215014</v>
      </c>
      <c r="C45" s="288">
        <v>200000</v>
      </c>
    </row>
    <row r="46" spans="1:6" ht="15.75" thickBot="1" x14ac:dyDescent="0.3">
      <c r="A46" s="287" t="s">
        <v>336</v>
      </c>
      <c r="B46" s="298"/>
      <c r="C46" s="288">
        <v>2500000</v>
      </c>
    </row>
    <row r="47" spans="1:6" ht="15.75" thickBot="1" x14ac:dyDescent="0.3">
      <c r="A47" s="289" t="s">
        <v>337</v>
      </c>
      <c r="B47" s="299">
        <f>SUM(B14:B46)</f>
        <v>27670787</v>
      </c>
      <c r="C47" s="299">
        <f>SUM(C14:C46)</f>
        <v>30813464</v>
      </c>
    </row>
    <row r="48" spans="1:6" ht="19.5" thickBot="1" x14ac:dyDescent="0.3">
      <c r="A48" s="290" t="s">
        <v>302</v>
      </c>
      <c r="B48" s="298">
        <f>B13+B47</f>
        <v>124651398</v>
      </c>
      <c r="C48" s="298">
        <f>C47+C13</f>
        <v>140300000</v>
      </c>
    </row>
  </sheetData>
  <mergeCells count="3">
    <mergeCell ref="A35:A36"/>
    <mergeCell ref="A39:A41"/>
    <mergeCell ref="A42:A4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A6F60-1704-4FD8-A0B7-59E45EDB9A5B}">
  <dimension ref="A1:M59"/>
  <sheetViews>
    <sheetView topLeftCell="A37" workbookViewId="0">
      <selection activeCell="J27" sqref="J26:M27"/>
    </sheetView>
  </sheetViews>
  <sheetFormatPr defaultRowHeight="15" x14ac:dyDescent="0.25"/>
  <cols>
    <col min="1" max="1" width="5.28515625" customWidth="1"/>
    <col min="2" max="2" width="47.5703125" customWidth="1"/>
    <col min="3" max="4" width="0" hidden="1" customWidth="1"/>
    <col min="5" max="5" width="17.140625" hidden="1" customWidth="1"/>
    <col min="6" max="6" width="15.28515625" hidden="1" customWidth="1"/>
    <col min="7" max="7" width="16" bestFit="1" customWidth="1"/>
    <col min="8" max="8" width="17.5703125" customWidth="1"/>
    <col min="10" max="11" width="12.28515625" bestFit="1" customWidth="1"/>
    <col min="13" max="13" width="12.28515625" bestFit="1" customWidth="1"/>
  </cols>
  <sheetData>
    <row r="1" spans="1:8" ht="15.75" x14ac:dyDescent="0.25">
      <c r="A1" s="316" t="s">
        <v>274</v>
      </c>
      <c r="B1" s="316"/>
      <c r="C1" s="316"/>
      <c r="D1" s="316"/>
      <c r="E1" s="317"/>
      <c r="F1" s="10"/>
      <c r="G1" s="10"/>
      <c r="H1" s="10"/>
    </row>
    <row r="2" spans="1:8" x14ac:dyDescent="0.25">
      <c r="A2" s="318"/>
      <c r="B2" s="318"/>
      <c r="C2" s="318"/>
      <c r="D2" s="10"/>
      <c r="E2" s="10"/>
      <c r="F2" s="10"/>
      <c r="G2" s="10"/>
      <c r="H2" s="10"/>
    </row>
    <row r="3" spans="1:8" x14ac:dyDescent="0.25">
      <c r="A3" s="319"/>
      <c r="B3" s="320"/>
      <c r="C3" s="320"/>
      <c r="D3" s="317"/>
      <c r="E3" s="317"/>
      <c r="F3" s="10"/>
      <c r="G3" s="10"/>
      <c r="H3" s="10"/>
    </row>
    <row r="4" spans="1:8" ht="15.75" thickBot="1" x14ac:dyDescent="0.3">
      <c r="A4" s="220"/>
      <c r="B4" s="220"/>
      <c r="C4" s="220"/>
      <c r="D4" s="10"/>
      <c r="E4" s="10"/>
      <c r="F4" s="10"/>
      <c r="G4" s="83"/>
      <c r="H4" s="83" t="s">
        <v>98</v>
      </c>
    </row>
    <row r="5" spans="1:8" ht="42.75" customHeight="1" thickBot="1" x14ac:dyDescent="0.3">
      <c r="A5" s="84" t="s">
        <v>16</v>
      </c>
      <c r="B5" s="85" t="s">
        <v>108</v>
      </c>
      <c r="C5" s="86" t="s">
        <v>110</v>
      </c>
      <c r="D5" s="87" t="s">
        <v>111</v>
      </c>
      <c r="E5" s="88" t="s">
        <v>112</v>
      </c>
      <c r="F5" s="88" t="s">
        <v>20</v>
      </c>
      <c r="G5" s="88" t="s">
        <v>157</v>
      </c>
      <c r="H5" s="88" t="s">
        <v>158</v>
      </c>
    </row>
    <row r="6" spans="1:8" x14ac:dyDescent="0.25">
      <c r="A6" s="89"/>
      <c r="B6" s="90" t="s">
        <v>113</v>
      </c>
      <c r="C6" s="91"/>
      <c r="D6" s="91"/>
      <c r="E6" s="91"/>
      <c r="F6" s="91"/>
      <c r="G6" s="91"/>
      <c r="H6" s="91"/>
    </row>
    <row r="7" spans="1:8" x14ac:dyDescent="0.25">
      <c r="A7" s="89"/>
      <c r="B7" s="90" t="s">
        <v>114</v>
      </c>
      <c r="C7" s="95">
        <f>C8+C12+C16+C20+C21+C22</f>
        <v>753798558</v>
      </c>
      <c r="D7" s="95">
        <f>D8+D12+D16+D20+D21+D22</f>
        <v>16418990</v>
      </c>
      <c r="E7" s="95">
        <f>E8+E12+E16+E20+E21+E22</f>
        <v>770217548</v>
      </c>
      <c r="F7" s="95">
        <v>19797493</v>
      </c>
      <c r="G7" s="95">
        <f>G8+G12+G16+G20+G21+G22</f>
        <v>790015041</v>
      </c>
      <c r="H7" s="95">
        <f>H8+H12+H16+H20+H21+H22</f>
        <v>813515270</v>
      </c>
    </row>
    <row r="8" spans="1:8" ht="26.25" x14ac:dyDescent="0.25">
      <c r="A8" s="93" t="s">
        <v>115</v>
      </c>
      <c r="B8" s="94" t="s">
        <v>116</v>
      </c>
      <c r="C8" s="95">
        <f>SUM(C9:C11)</f>
        <v>265364558</v>
      </c>
      <c r="D8" s="95">
        <f>SUM(D9:D11)</f>
        <v>1418990</v>
      </c>
      <c r="E8" s="95">
        <f>SUM(E9:E11)</f>
        <v>266783548</v>
      </c>
      <c r="F8" s="95"/>
      <c r="G8" s="95">
        <f>SUM(G9:G11)</f>
        <v>272581041</v>
      </c>
      <c r="H8" s="95">
        <f>SUM(H9:H11)</f>
        <v>296315270</v>
      </c>
    </row>
    <row r="9" spans="1:8" x14ac:dyDescent="0.25">
      <c r="A9" s="96" t="s">
        <v>5</v>
      </c>
      <c r="B9" s="97" t="s">
        <v>117</v>
      </c>
      <c r="C9" s="98">
        <v>261990016</v>
      </c>
      <c r="D9" s="98">
        <v>1418990</v>
      </c>
      <c r="E9" s="98">
        <v>263409006</v>
      </c>
      <c r="F9" s="98">
        <f>'[1]1-sz mell bev.'!H7</f>
        <v>5797493</v>
      </c>
      <c r="G9" s="98">
        <f>E9+F9</f>
        <v>269206499</v>
      </c>
      <c r="H9" s="98">
        <f>'Állami támogatások'!I52</f>
        <v>296315270</v>
      </c>
    </row>
    <row r="10" spans="1:8" ht="26.25" x14ac:dyDescent="0.25">
      <c r="A10" s="96" t="s">
        <v>7</v>
      </c>
      <c r="B10" s="100" t="s">
        <v>118</v>
      </c>
      <c r="C10" s="98">
        <v>3374542</v>
      </c>
      <c r="D10" s="98">
        <v>0</v>
      </c>
      <c r="E10" s="98">
        <f>C10</f>
        <v>3374542</v>
      </c>
      <c r="F10" s="98"/>
      <c r="G10" s="98">
        <f>E10</f>
        <v>3374542</v>
      </c>
      <c r="H10" s="98">
        <f>F10</f>
        <v>0</v>
      </c>
    </row>
    <row r="11" spans="1:8" x14ac:dyDescent="0.25">
      <c r="A11" s="96" t="s">
        <v>8</v>
      </c>
      <c r="B11" s="102" t="s">
        <v>275</v>
      </c>
      <c r="C11" s="98"/>
      <c r="D11" s="98"/>
      <c r="E11" s="98"/>
      <c r="F11" s="98"/>
      <c r="G11" s="98"/>
      <c r="H11" s="98"/>
    </row>
    <row r="12" spans="1:8" ht="26.25" x14ac:dyDescent="0.25">
      <c r="A12" s="104" t="s">
        <v>120</v>
      </c>
      <c r="B12" s="94" t="s">
        <v>352</v>
      </c>
      <c r="C12" s="105">
        <f>SUM(C13:C14)</f>
        <v>51770000</v>
      </c>
      <c r="D12" s="105"/>
      <c r="E12" s="105">
        <f>C12</f>
        <v>51770000</v>
      </c>
      <c r="F12" s="105"/>
      <c r="G12" s="105">
        <f>E12</f>
        <v>51770000</v>
      </c>
      <c r="H12" s="105">
        <v>22100000</v>
      </c>
    </row>
    <row r="13" spans="1:8" x14ac:dyDescent="0.25">
      <c r="A13" s="96" t="s">
        <v>5</v>
      </c>
      <c r="B13" s="102" t="s">
        <v>122</v>
      </c>
      <c r="C13" s="98"/>
      <c r="D13" s="98"/>
      <c r="E13" s="105"/>
      <c r="F13" s="105"/>
      <c r="G13" s="105"/>
      <c r="H13" s="105"/>
    </row>
    <row r="14" spans="1:8" ht="26.25" x14ac:dyDescent="0.25">
      <c r="A14" s="96" t="s">
        <v>7</v>
      </c>
      <c r="B14" s="100" t="s">
        <v>123</v>
      </c>
      <c r="C14" s="98">
        <v>51770000</v>
      </c>
      <c r="D14" s="98"/>
      <c r="E14" s="105">
        <f>C14</f>
        <v>51770000</v>
      </c>
      <c r="F14" s="105"/>
      <c r="G14" s="105">
        <f>E14</f>
        <v>51770000</v>
      </c>
      <c r="H14" s="105">
        <v>22100000</v>
      </c>
    </row>
    <row r="15" spans="1:8" x14ac:dyDescent="0.25">
      <c r="A15" s="96"/>
      <c r="B15" s="107" t="s">
        <v>124</v>
      </c>
      <c r="C15" s="98"/>
      <c r="D15" s="98"/>
      <c r="E15" s="98"/>
      <c r="F15" s="98"/>
      <c r="G15" s="98"/>
      <c r="H15" s="98"/>
    </row>
    <row r="16" spans="1:8" x14ac:dyDescent="0.25">
      <c r="A16" s="104" t="s">
        <v>125</v>
      </c>
      <c r="B16" s="109" t="s">
        <v>126</v>
      </c>
      <c r="C16" s="105">
        <f>SUM(C17:C19)</f>
        <v>293500000</v>
      </c>
      <c r="D16" s="105">
        <f>SUM(D17:D19)</f>
        <v>15000000</v>
      </c>
      <c r="E16" s="105">
        <f>SUM(E17:E19)</f>
        <v>308500000</v>
      </c>
      <c r="F16" s="105">
        <v>14000000</v>
      </c>
      <c r="G16" s="105">
        <f>SUM(G17:G19)</f>
        <v>322500000</v>
      </c>
      <c r="H16" s="105">
        <f>SUM(H17:H19)</f>
        <v>315000000</v>
      </c>
    </row>
    <row r="17" spans="1:13" x14ac:dyDescent="0.25">
      <c r="A17" s="96" t="s">
        <v>5</v>
      </c>
      <c r="B17" s="102" t="s">
        <v>127</v>
      </c>
      <c r="C17" s="98">
        <v>293500000</v>
      </c>
      <c r="D17" s="98">
        <v>15000000</v>
      </c>
      <c r="E17" s="98">
        <f>SUM(C17:D17)</f>
        <v>308500000</v>
      </c>
      <c r="F17" s="98">
        <v>14000000</v>
      </c>
      <c r="G17" s="98">
        <f>SUM(E17:F17)</f>
        <v>322500000</v>
      </c>
      <c r="H17" s="98">
        <f>'Adók '!L16</f>
        <v>315000000</v>
      </c>
    </row>
    <row r="18" spans="1:13" x14ac:dyDescent="0.25">
      <c r="A18" s="96" t="s">
        <v>7</v>
      </c>
      <c r="B18" s="102" t="s">
        <v>128</v>
      </c>
      <c r="C18" s="98"/>
      <c r="D18" s="98"/>
      <c r="E18" s="98"/>
      <c r="F18" s="98"/>
      <c r="G18" s="98"/>
      <c r="H18" s="98"/>
    </row>
    <row r="19" spans="1:13" x14ac:dyDescent="0.25">
      <c r="A19" s="96" t="s">
        <v>8</v>
      </c>
      <c r="B19" s="102" t="s">
        <v>129</v>
      </c>
      <c r="C19" s="98"/>
      <c r="D19" s="98"/>
      <c r="E19" s="98"/>
      <c r="F19" s="98"/>
      <c r="G19" s="98"/>
      <c r="H19" s="98"/>
    </row>
    <row r="20" spans="1:13" x14ac:dyDescent="0.25">
      <c r="A20" s="104" t="s">
        <v>130</v>
      </c>
      <c r="B20" s="109" t="s">
        <v>131</v>
      </c>
      <c r="C20" s="105">
        <v>91185000</v>
      </c>
      <c r="D20" s="105"/>
      <c r="E20" s="105">
        <v>91185000</v>
      </c>
      <c r="F20" s="105"/>
      <c r="G20" s="105">
        <v>91185000</v>
      </c>
      <c r="H20" s="105">
        <f>'Önkormányzat egyéb bevételek'!E10</f>
        <v>117000000</v>
      </c>
    </row>
    <row r="21" spans="1:13" x14ac:dyDescent="0.25">
      <c r="A21" s="104" t="s">
        <v>132</v>
      </c>
      <c r="B21" s="109" t="s">
        <v>133</v>
      </c>
      <c r="C21" s="105">
        <v>50000000</v>
      </c>
      <c r="D21" s="105"/>
      <c r="E21" s="105">
        <f>C21</f>
        <v>50000000</v>
      </c>
      <c r="F21" s="105"/>
      <c r="G21" s="105">
        <f>E21</f>
        <v>50000000</v>
      </c>
      <c r="H21" s="105">
        <v>63100000</v>
      </c>
    </row>
    <row r="22" spans="1:13" x14ac:dyDescent="0.25">
      <c r="A22" s="104" t="s">
        <v>134</v>
      </c>
      <c r="B22" s="109" t="s">
        <v>135</v>
      </c>
      <c r="C22" s="105">
        <v>1979000</v>
      </c>
      <c r="D22" s="105"/>
      <c r="E22" s="105">
        <f>C22</f>
        <v>1979000</v>
      </c>
      <c r="F22" s="105"/>
      <c r="G22" s="105">
        <f>E22</f>
        <v>1979000</v>
      </c>
      <c r="H22" s="105">
        <f>F22</f>
        <v>0</v>
      </c>
    </row>
    <row r="23" spans="1:13" x14ac:dyDescent="0.25">
      <c r="A23" s="104" t="s">
        <v>136</v>
      </c>
      <c r="B23" s="109" t="s">
        <v>137</v>
      </c>
      <c r="C23" s="105"/>
      <c r="D23" s="105"/>
      <c r="E23" s="105"/>
      <c r="F23" s="105"/>
      <c r="G23" s="105"/>
      <c r="H23" s="105"/>
    </row>
    <row r="24" spans="1:13" x14ac:dyDescent="0.25">
      <c r="A24" s="104" t="s">
        <v>138</v>
      </c>
      <c r="B24" s="111" t="s">
        <v>142</v>
      </c>
      <c r="C24" s="105">
        <f>SUM(C25:C26)</f>
        <v>484765000</v>
      </c>
      <c r="D24" s="105">
        <v>-63744185</v>
      </c>
      <c r="E24" s="105">
        <f>SUM(C24:D24)</f>
        <v>421020815</v>
      </c>
      <c r="F24" s="105"/>
      <c r="G24" s="105">
        <f>SUM(E24:F24)</f>
        <v>421020815</v>
      </c>
      <c r="H24" s="105">
        <f>H25</f>
        <v>350000000</v>
      </c>
    </row>
    <row r="25" spans="1:13" ht="26.25" x14ac:dyDescent="0.25">
      <c r="A25" s="221" t="s">
        <v>5</v>
      </c>
      <c r="B25" s="100" t="s">
        <v>276</v>
      </c>
      <c r="C25" s="106">
        <v>484765000</v>
      </c>
      <c r="D25" s="106">
        <f>D24</f>
        <v>-63744185</v>
      </c>
      <c r="E25" s="106">
        <f>SUM(C25:D25)</f>
        <v>421020815</v>
      </c>
      <c r="F25" s="106"/>
      <c r="G25" s="106">
        <f>SUM(E25:F25)</f>
        <v>421020815</v>
      </c>
      <c r="H25" s="106">
        <v>350000000</v>
      </c>
    </row>
    <row r="26" spans="1:13" ht="15.75" thickBot="1" x14ac:dyDescent="0.3">
      <c r="A26" s="112" t="s">
        <v>7</v>
      </c>
      <c r="B26" s="102" t="s">
        <v>277</v>
      </c>
      <c r="C26" s="116">
        <v>0</v>
      </c>
      <c r="D26" s="116">
        <v>0</v>
      </c>
      <c r="E26" s="116">
        <v>0</v>
      </c>
      <c r="F26" s="116"/>
      <c r="G26" s="116">
        <v>0</v>
      </c>
      <c r="H26" s="116">
        <v>0</v>
      </c>
    </row>
    <row r="27" spans="1:13" ht="16.5" thickBot="1" x14ac:dyDescent="0.3">
      <c r="A27" s="222"/>
      <c r="B27" s="223" t="s">
        <v>151</v>
      </c>
      <c r="C27" s="224">
        <f>C7+C24</f>
        <v>1238563558</v>
      </c>
      <c r="D27" s="224">
        <f>D8+D12+D16+D20+D21+D22+D23+D24</f>
        <v>-47325195</v>
      </c>
      <c r="E27" s="224">
        <f>E8+E12+E16+E20+E21+E22+E23+E24</f>
        <v>1191238363</v>
      </c>
      <c r="F27" s="224">
        <v>19797493</v>
      </c>
      <c r="G27" s="224">
        <f>G8+G12+G16+G20+G21+G22+G23+G24</f>
        <v>1211035856</v>
      </c>
      <c r="H27" s="224">
        <f>H8+H12+H16+H20+H21+H22+H23+H24</f>
        <v>1163515270</v>
      </c>
      <c r="J27" s="10"/>
      <c r="K27" s="10"/>
      <c r="M27" s="10"/>
    </row>
    <row r="28" spans="1:13" x14ac:dyDescent="0.25">
      <c r="A28" s="225" t="s">
        <v>278</v>
      </c>
      <c r="B28" s="226" t="s">
        <v>152</v>
      </c>
      <c r="C28" s="227">
        <f>C27-C29</f>
        <v>1238563558</v>
      </c>
      <c r="D28" s="227">
        <f>D27-D29</f>
        <v>-47325195</v>
      </c>
      <c r="E28" s="227">
        <f>E27-E29</f>
        <v>1191238363</v>
      </c>
      <c r="F28" s="227">
        <f>F7</f>
        <v>19797493</v>
      </c>
      <c r="G28" s="227">
        <f>G27-G29</f>
        <v>1211035856</v>
      </c>
      <c r="H28" s="227">
        <f>H27-H29</f>
        <v>1163515270</v>
      </c>
    </row>
    <row r="29" spans="1:13" x14ac:dyDescent="0.25">
      <c r="A29" s="228"/>
      <c r="B29" s="126" t="s">
        <v>153</v>
      </c>
      <c r="C29" s="106"/>
      <c r="D29" s="106"/>
      <c r="E29" s="106"/>
      <c r="F29" s="106"/>
      <c r="G29" s="106"/>
      <c r="H29" s="106"/>
    </row>
    <row r="30" spans="1:13" ht="15.75" thickBot="1" x14ac:dyDescent="0.3">
      <c r="A30" s="229"/>
      <c r="B30" s="230" t="s">
        <v>154</v>
      </c>
      <c r="C30" s="123"/>
      <c r="D30" s="123"/>
      <c r="E30" s="123"/>
      <c r="F30" s="123"/>
      <c r="G30" s="123"/>
      <c r="H30" s="123"/>
    </row>
    <row r="31" spans="1:13" ht="15.75" thickBot="1" x14ac:dyDescent="0.3">
      <c r="A31" s="231"/>
      <c r="B31" s="10"/>
      <c r="C31" s="126"/>
      <c r="D31" s="126"/>
      <c r="E31" s="126"/>
      <c r="F31" s="126"/>
      <c r="G31" s="126"/>
      <c r="H31" s="126"/>
    </row>
    <row r="32" spans="1:13" ht="35.25" thickBot="1" x14ac:dyDescent="0.3">
      <c r="A32" s="84" t="s">
        <v>16</v>
      </c>
      <c r="B32" s="85" t="s">
        <v>279</v>
      </c>
      <c r="C32" s="86" t="s">
        <v>110</v>
      </c>
      <c r="D32" s="87" t="s">
        <v>111</v>
      </c>
      <c r="E32" s="86" t="s">
        <v>280</v>
      </c>
      <c r="F32" s="88" t="s">
        <v>20</v>
      </c>
      <c r="G32" s="88" t="s">
        <v>157</v>
      </c>
      <c r="H32" s="88" t="s">
        <v>158</v>
      </c>
    </row>
    <row r="33" spans="1:11" x14ac:dyDescent="0.25">
      <c r="A33" s="93" t="s">
        <v>115</v>
      </c>
      <c r="B33" s="232" t="s">
        <v>236</v>
      </c>
      <c r="C33" s="95" t="e">
        <f>SUM(C34:C38)</f>
        <v>#REF!</v>
      </c>
      <c r="D33" s="95">
        <f>SUM(D34:D38)</f>
        <v>-44140010</v>
      </c>
      <c r="E33" s="95">
        <f>SUM(E34:E38)</f>
        <v>830312230</v>
      </c>
      <c r="F33" s="95">
        <v>19797493</v>
      </c>
      <c r="G33" s="95">
        <f>SUM(G34:G38)</f>
        <v>850109723</v>
      </c>
      <c r="H33" s="95">
        <f>SUM(H34:H38)</f>
        <v>862354941</v>
      </c>
    </row>
    <row r="34" spans="1:11" x14ac:dyDescent="0.25">
      <c r="A34" s="233" t="s">
        <v>5</v>
      </c>
      <c r="B34" s="234" t="s">
        <v>237</v>
      </c>
      <c r="C34" s="235">
        <v>74804000</v>
      </c>
      <c r="D34" s="235"/>
      <c r="E34" s="106">
        <f>SUM(C34:D34)</f>
        <v>74804000</v>
      </c>
      <c r="F34" s="106"/>
      <c r="G34" s="106">
        <f t="shared" ref="G34:H37" si="0">SUM(E34:F34)</f>
        <v>74804000</v>
      </c>
      <c r="H34" s="106">
        <v>68000000</v>
      </c>
      <c r="J34" s="10"/>
      <c r="K34" s="10"/>
    </row>
    <row r="35" spans="1:11" x14ac:dyDescent="0.25">
      <c r="A35" s="233" t="s">
        <v>7</v>
      </c>
      <c r="B35" s="113" t="s">
        <v>238</v>
      </c>
      <c r="C35" s="235">
        <v>11178000</v>
      </c>
      <c r="D35" s="235"/>
      <c r="E35" s="106">
        <f>SUM(C35:D35)</f>
        <v>11178000</v>
      </c>
      <c r="F35" s="106"/>
      <c r="G35" s="106">
        <f t="shared" si="0"/>
        <v>11178000</v>
      </c>
      <c r="H35" s="106">
        <v>11000000</v>
      </c>
    </row>
    <row r="36" spans="1:11" x14ac:dyDescent="0.25">
      <c r="A36" s="233" t="s">
        <v>8</v>
      </c>
      <c r="B36" s="113" t="s">
        <v>239</v>
      </c>
      <c r="C36" s="235">
        <v>442930000</v>
      </c>
      <c r="D36" s="235">
        <v>106590</v>
      </c>
      <c r="E36" s="106">
        <f>SUM(C36:D36)</f>
        <v>443036590</v>
      </c>
      <c r="F36" s="106">
        <v>19797493</v>
      </c>
      <c r="G36" s="106">
        <f t="shared" si="0"/>
        <v>462834083</v>
      </c>
      <c r="H36" s="106">
        <v>460918681</v>
      </c>
    </row>
    <row r="37" spans="1:11" x14ac:dyDescent="0.25">
      <c r="A37" s="233" t="s">
        <v>240</v>
      </c>
      <c r="B37" s="113" t="s">
        <v>241</v>
      </c>
      <c r="C37" s="235">
        <v>8000000</v>
      </c>
      <c r="D37" s="235"/>
      <c r="E37" s="106">
        <f>SUM(C37:D37)</f>
        <v>8000000</v>
      </c>
      <c r="F37" s="106"/>
      <c r="G37" s="106">
        <f t="shared" si="0"/>
        <v>8000000</v>
      </c>
      <c r="H37" s="106">
        <f t="shared" si="0"/>
        <v>8000000</v>
      </c>
    </row>
    <row r="38" spans="1:11" x14ac:dyDescent="0.25">
      <c r="A38" s="233" t="s">
        <v>242</v>
      </c>
      <c r="B38" s="113" t="s">
        <v>243</v>
      </c>
      <c r="C38" s="106" t="e">
        <f>C39+C40+C41</f>
        <v>#REF!</v>
      </c>
      <c r="D38" s="106">
        <f>D39+D40+D41</f>
        <v>-44246600</v>
      </c>
      <c r="E38" s="106">
        <f>SUM(E39:E41)</f>
        <v>293293640</v>
      </c>
      <c r="F38" s="106"/>
      <c r="G38" s="106">
        <f>SUM(G39:G41)</f>
        <v>293293640</v>
      </c>
      <c r="H38" s="106">
        <f>H40+H39</f>
        <v>314436260</v>
      </c>
    </row>
    <row r="39" spans="1:11" x14ac:dyDescent="0.25">
      <c r="A39" s="236" t="s">
        <v>144</v>
      </c>
      <c r="B39" s="102" t="s">
        <v>341</v>
      </c>
      <c r="C39" s="106" t="e">
        <f>'[1]10.sz.mell Átadott'!D22-'[1]10.sz.mell Átadott'!#REF!</f>
        <v>#REF!</v>
      </c>
      <c r="D39" s="106"/>
      <c r="E39" s="106">
        <v>148688240</v>
      </c>
      <c r="F39" s="106"/>
      <c r="G39" s="106">
        <v>148688240</v>
      </c>
      <c r="H39" s="106">
        <f>'Átadott pénzeszközök'!I21</f>
        <v>157696260</v>
      </c>
    </row>
    <row r="40" spans="1:11" x14ac:dyDescent="0.25">
      <c r="A40" s="236" t="s">
        <v>146</v>
      </c>
      <c r="B40" s="102" t="s">
        <v>281</v>
      </c>
      <c r="C40" s="106">
        <f>'[1]10.sz.mell Átadott'!D16</f>
        <v>137443000</v>
      </c>
      <c r="D40" s="106">
        <v>1312400</v>
      </c>
      <c r="E40" s="106">
        <v>139605400</v>
      </c>
      <c r="F40" s="106"/>
      <c r="G40" s="106">
        <v>139605400</v>
      </c>
      <c r="H40" s="106">
        <f>'Átadott pénzeszközök'!I15</f>
        <v>156740000</v>
      </c>
    </row>
    <row r="41" spans="1:11" x14ac:dyDescent="0.25">
      <c r="A41" s="236" t="s">
        <v>246</v>
      </c>
      <c r="B41" s="102" t="s">
        <v>249</v>
      </c>
      <c r="C41" s="237">
        <v>50559000</v>
      </c>
      <c r="D41" s="237">
        <v>-45559000</v>
      </c>
      <c r="E41" s="106">
        <v>5000000</v>
      </c>
      <c r="F41" s="106"/>
      <c r="G41" s="106">
        <v>5000000</v>
      </c>
      <c r="H41" s="106">
        <v>5000000</v>
      </c>
    </row>
    <row r="42" spans="1:11" x14ac:dyDescent="0.25">
      <c r="A42" s="104" t="s">
        <v>120</v>
      </c>
      <c r="B42" s="109" t="s">
        <v>251</v>
      </c>
      <c r="C42" s="105">
        <v>147176</v>
      </c>
      <c r="D42" s="105">
        <f>'[1]4.sz-mell Berházások'!D47</f>
        <v>-1653794</v>
      </c>
      <c r="E42" s="105">
        <f>SUM(E43:E45)</f>
        <v>141702206</v>
      </c>
      <c r="F42" s="105">
        <f>SUM(F43:F45)</f>
        <v>1925737</v>
      </c>
      <c r="G42" s="105">
        <f>SUM(G43:G45)</f>
        <v>143627943</v>
      </c>
      <c r="H42" s="105">
        <f>H44+H43</f>
        <v>81397800</v>
      </c>
      <c r="K42" s="10"/>
    </row>
    <row r="43" spans="1:11" x14ac:dyDescent="0.25">
      <c r="A43" s="233" t="s">
        <v>5</v>
      </c>
      <c r="B43" s="113" t="s">
        <v>252</v>
      </c>
      <c r="C43" s="106">
        <v>50911000</v>
      </c>
      <c r="D43" s="106"/>
      <c r="E43" s="106">
        <v>60137147</v>
      </c>
      <c r="F43" s="106"/>
      <c r="G43" s="106">
        <v>60137147</v>
      </c>
      <c r="H43" s="106">
        <f>Beruházások!B21</f>
        <v>43397800</v>
      </c>
    </row>
    <row r="44" spans="1:11" x14ac:dyDescent="0.25">
      <c r="A44" s="233" t="s">
        <v>7</v>
      </c>
      <c r="B44" s="113" t="s">
        <v>253</v>
      </c>
      <c r="C44" s="106">
        <f>'[1]4.sz-mell Berházások'!C45</f>
        <v>92445000</v>
      </c>
      <c r="D44" s="106"/>
      <c r="E44" s="106">
        <v>81565059</v>
      </c>
      <c r="F44" s="106"/>
      <c r="G44" s="106">
        <v>81565059</v>
      </c>
      <c r="H44" s="106">
        <f>Beruházások!B27</f>
        <v>38000000</v>
      </c>
    </row>
    <row r="45" spans="1:11" x14ac:dyDescent="0.25">
      <c r="A45" s="233" t="s">
        <v>8</v>
      </c>
      <c r="B45" s="234" t="s">
        <v>282</v>
      </c>
      <c r="C45" s="106" t="e">
        <f>#REF!</f>
        <v>#REF!</v>
      </c>
      <c r="D45" s="106"/>
      <c r="E45" s="106">
        <v>0</v>
      </c>
      <c r="F45" s="106">
        <v>1925737</v>
      </c>
      <c r="G45" s="106">
        <v>1925737</v>
      </c>
      <c r="H45" s="106"/>
    </row>
    <row r="46" spans="1:11" x14ac:dyDescent="0.25">
      <c r="A46" s="104" t="s">
        <v>125</v>
      </c>
      <c r="B46" s="109" t="s">
        <v>255</v>
      </c>
      <c r="C46" s="105" t="e">
        <f>SUM(C47:C50)</f>
        <v>#REF!</v>
      </c>
      <c r="D46" s="105" t="e">
        <f>SUM(D47:D50)</f>
        <v>#REF!</v>
      </c>
      <c r="E46" s="105">
        <f>SUM(E48:E50)</f>
        <v>219223927</v>
      </c>
      <c r="F46" s="105">
        <v>-1925737</v>
      </c>
      <c r="G46" s="105">
        <f>SUM(G48:G50)</f>
        <v>217298190</v>
      </c>
      <c r="H46" s="105">
        <f>SUM(H48:H50)</f>
        <v>214762529</v>
      </c>
    </row>
    <row r="47" spans="1:11" x14ac:dyDescent="0.25">
      <c r="A47" s="238" t="s">
        <v>5</v>
      </c>
      <c r="B47" s="113" t="s">
        <v>283</v>
      </c>
      <c r="C47" s="239"/>
      <c r="D47" s="105"/>
      <c r="E47" s="106">
        <f>SUM(C47:D47)</f>
        <v>0</v>
      </c>
      <c r="F47" s="106"/>
      <c r="G47" s="106">
        <f>SUM(E47:F47)</f>
        <v>0</v>
      </c>
      <c r="H47" s="106">
        <f>SUM(F47:G47)</f>
        <v>0</v>
      </c>
    </row>
    <row r="48" spans="1:11" x14ac:dyDescent="0.25">
      <c r="A48" s="238" t="s">
        <v>7</v>
      </c>
      <c r="B48" s="102" t="s">
        <v>284</v>
      </c>
      <c r="C48" s="106" t="e">
        <f>'[1]10.sz.mell Átadott'!#REF!</f>
        <v>#REF!</v>
      </c>
      <c r="D48" s="106" t="e">
        <f>#REF!</f>
        <v>#REF!</v>
      </c>
      <c r="E48" s="106">
        <f>'[1]10.sz.mell Átadott'!F23</f>
        <v>9075000</v>
      </c>
      <c r="F48" s="106"/>
      <c r="G48" s="106">
        <f>E48</f>
        <v>9075000</v>
      </c>
      <c r="H48" s="106">
        <v>9471552</v>
      </c>
    </row>
    <row r="49" spans="1:8" ht="15.75" thickBot="1" x14ac:dyDescent="0.3">
      <c r="A49" s="238"/>
      <c r="B49" s="240" t="s">
        <v>354</v>
      </c>
      <c r="C49" s="123"/>
      <c r="D49" s="241">
        <v>1925737</v>
      </c>
      <c r="E49" s="106">
        <v>1925737</v>
      </c>
      <c r="F49" s="106">
        <v>-1925737</v>
      </c>
      <c r="G49" s="106">
        <v>0</v>
      </c>
      <c r="H49" s="106">
        <v>0</v>
      </c>
    </row>
    <row r="50" spans="1:8" ht="15.75" thickBot="1" x14ac:dyDescent="0.3">
      <c r="A50" s="238" t="s">
        <v>8</v>
      </c>
      <c r="B50" s="240" t="s">
        <v>285</v>
      </c>
      <c r="C50" s="242">
        <v>211680318</v>
      </c>
      <c r="D50" s="242">
        <v>-3457128</v>
      </c>
      <c r="E50" s="106">
        <f>'[1]Műv. Ház'!E17+'[1] Hivatal '!E17</f>
        <v>208223190</v>
      </c>
      <c r="F50" s="106"/>
      <c r="G50" s="106">
        <f>'[1]Műv. Ház'!G17+'[1] Hivatal '!G17</f>
        <v>208223190</v>
      </c>
      <c r="H50" s="106">
        <f>'Balatonszemesi Közös Önk.Hiv.'!H17+'Latinovits Zoltán Műv.'!H17</f>
        <v>205290977</v>
      </c>
    </row>
    <row r="51" spans="1:8" ht="16.5" thickBot="1" x14ac:dyDescent="0.3">
      <c r="A51" s="243" t="s">
        <v>130</v>
      </c>
      <c r="B51" s="223" t="s">
        <v>286</v>
      </c>
      <c r="C51" s="244" t="e">
        <f>C33+C42+C46</f>
        <v>#REF!</v>
      </c>
      <c r="D51" s="244">
        <f>D50+D49+D42+D41+D40+D36</f>
        <v>-47325195</v>
      </c>
      <c r="E51" s="244">
        <f>E33+E42+E46</f>
        <v>1191238363</v>
      </c>
      <c r="F51" s="244">
        <f>F33+F42+F46</f>
        <v>19797493</v>
      </c>
      <c r="G51" s="244">
        <f>G33+G42+G46</f>
        <v>1211035856</v>
      </c>
      <c r="H51" s="244">
        <f>H34+H35+H36+H37+H38+H41+H42+H48+H50</f>
        <v>1163515270</v>
      </c>
    </row>
    <row r="52" spans="1:8" ht="15.75" thickBot="1" x14ac:dyDescent="0.3">
      <c r="A52" s="245" t="s">
        <v>5</v>
      </c>
      <c r="B52" s="246" t="s">
        <v>152</v>
      </c>
      <c r="C52" s="247" t="e">
        <f>C51-C53</f>
        <v>#REF!</v>
      </c>
      <c r="D52" s="247">
        <f>D51-D53</f>
        <v>-47325195</v>
      </c>
      <c r="E52" s="247">
        <f>E51-E53</f>
        <v>1191238363</v>
      </c>
      <c r="F52" s="247">
        <f>F51</f>
        <v>19797493</v>
      </c>
      <c r="G52" s="247">
        <f>G51-'[1]10.sz.mell Átadott'!N9</f>
        <v>1188430456</v>
      </c>
      <c r="H52" s="247">
        <f>H51-H53</f>
        <v>1154025270</v>
      </c>
    </row>
    <row r="53" spans="1:8" ht="15.75" thickBot="1" x14ac:dyDescent="0.3">
      <c r="A53" s="245" t="s">
        <v>7</v>
      </c>
      <c r="B53" s="133" t="s">
        <v>153</v>
      </c>
      <c r="C53" s="181">
        <f>'[1]10.sz.mell Átadott'!K14</f>
        <v>0</v>
      </c>
      <c r="D53" s="181">
        <f>E53-C53</f>
        <v>0</v>
      </c>
      <c r="E53" s="181">
        <f>'[1]10.sz.mell Átadott'!L14</f>
        <v>0</v>
      </c>
      <c r="F53" s="181"/>
      <c r="G53" s="181">
        <f>G51-G52</f>
        <v>22605400</v>
      </c>
      <c r="H53" s="181">
        <f>'Átadott pénzeszközök'!O9</f>
        <v>9490000</v>
      </c>
    </row>
    <row r="54" spans="1:8" ht="15.75" thickBot="1" x14ac:dyDescent="0.3">
      <c r="A54" s="245" t="s">
        <v>8</v>
      </c>
      <c r="B54" s="248" t="s">
        <v>154</v>
      </c>
      <c r="C54" s="249"/>
      <c r="D54" s="249"/>
      <c r="E54" s="249"/>
      <c r="F54" s="249"/>
      <c r="G54" s="249"/>
      <c r="H54" s="249"/>
    </row>
    <row r="55" spans="1:8" x14ac:dyDescent="0.25">
      <c r="A55" s="250" t="s">
        <v>132</v>
      </c>
      <c r="B55" s="170" t="s">
        <v>260</v>
      </c>
      <c r="C55" s="251">
        <v>24</v>
      </c>
      <c r="D55" s="251">
        <v>24</v>
      </c>
      <c r="E55" s="251">
        <v>24</v>
      </c>
      <c r="F55" s="251"/>
      <c r="G55" s="251">
        <v>24</v>
      </c>
      <c r="H55" s="251">
        <v>24</v>
      </c>
    </row>
    <row r="56" spans="1:8" x14ac:dyDescent="0.25">
      <c r="A56" s="96" t="s">
        <v>5</v>
      </c>
      <c r="B56" s="252" t="s">
        <v>261</v>
      </c>
      <c r="C56" s="253">
        <v>24</v>
      </c>
      <c r="D56" s="253">
        <v>24</v>
      </c>
      <c r="E56" s="253">
        <v>26</v>
      </c>
      <c r="F56" s="253"/>
      <c r="G56" s="253">
        <v>26</v>
      </c>
      <c r="H56" s="253">
        <v>26</v>
      </c>
    </row>
    <row r="57" spans="1:8" ht="15.75" thickBot="1" x14ac:dyDescent="0.3">
      <c r="A57" s="254" t="s">
        <v>7</v>
      </c>
      <c r="B57" s="248" t="s">
        <v>262</v>
      </c>
      <c r="C57" s="249">
        <v>0</v>
      </c>
      <c r="D57" s="249">
        <v>0</v>
      </c>
      <c r="E57" s="249">
        <v>0</v>
      </c>
      <c r="F57" s="249"/>
      <c r="G57" s="249">
        <v>0</v>
      </c>
      <c r="H57" s="249">
        <v>0</v>
      </c>
    </row>
    <row r="58" spans="1:8" x14ac:dyDescent="0.25">
      <c r="A58" s="10"/>
      <c r="B58" s="10"/>
      <c r="C58" s="10"/>
      <c r="D58" s="10"/>
      <c r="E58" s="10"/>
      <c r="F58" s="10"/>
      <c r="G58" s="10"/>
      <c r="H58" s="10"/>
    </row>
    <row r="59" spans="1:8" x14ac:dyDescent="0.25">
      <c r="A59" s="10"/>
      <c r="B59" s="10"/>
      <c r="C59" s="10"/>
      <c r="D59" s="10"/>
      <c r="E59" s="10"/>
      <c r="F59" s="10"/>
      <c r="G59" s="10"/>
      <c r="H59" s="10"/>
    </row>
  </sheetData>
  <mergeCells count="3">
    <mergeCell ref="A1:E1"/>
    <mergeCell ref="A2:C2"/>
    <mergeCell ref="A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B1116-A7C9-4420-819B-930E0D1C008E}">
  <dimension ref="A1:J52"/>
  <sheetViews>
    <sheetView topLeftCell="A19" workbookViewId="0">
      <selection activeCell="J30" sqref="J30"/>
    </sheetView>
  </sheetViews>
  <sheetFormatPr defaultRowHeight="15" x14ac:dyDescent="0.25"/>
  <cols>
    <col min="1" max="1" width="6.28515625" customWidth="1"/>
    <col min="2" max="2" width="45.140625" customWidth="1"/>
    <col min="3" max="4" width="0" hidden="1" customWidth="1"/>
    <col min="5" max="5" width="12.42578125" hidden="1" customWidth="1"/>
    <col min="6" max="6" width="0" hidden="1" customWidth="1"/>
    <col min="7" max="7" width="17.7109375" customWidth="1"/>
    <col min="8" max="8" width="16.5703125" customWidth="1"/>
    <col min="10" max="10" width="10.85546875" bestFit="1" customWidth="1"/>
  </cols>
  <sheetData>
    <row r="1" spans="1:9" ht="15.75" customHeight="1" x14ac:dyDescent="0.25">
      <c r="A1" s="318"/>
      <c r="B1" s="318"/>
      <c r="C1" s="318"/>
      <c r="D1" s="318"/>
      <c r="E1" s="10"/>
      <c r="F1" s="10"/>
      <c r="G1" s="10"/>
      <c r="H1" s="10"/>
      <c r="I1" s="10"/>
    </row>
    <row r="2" spans="1:9" ht="15.75" customHeight="1" x14ac:dyDescent="0.25">
      <c r="A2" s="322" t="s">
        <v>349</v>
      </c>
      <c r="B2" s="322"/>
      <c r="C2" s="322"/>
      <c r="D2" s="317"/>
      <c r="E2" s="317"/>
      <c r="F2" s="317"/>
      <c r="G2" s="317"/>
      <c r="H2" s="10"/>
      <c r="I2" s="10"/>
    </row>
    <row r="3" spans="1:9" x14ac:dyDescent="0.25">
      <c r="A3" s="10"/>
      <c r="B3" s="318"/>
      <c r="C3" s="318"/>
      <c r="D3" s="10"/>
      <c r="E3" s="10"/>
      <c r="F3" s="10"/>
      <c r="G3" s="10"/>
      <c r="H3" s="10"/>
      <c r="I3" s="10"/>
    </row>
    <row r="4" spans="1:9" x14ac:dyDescent="0.25">
      <c r="A4" s="319"/>
      <c r="B4" s="321"/>
      <c r="C4" s="321"/>
      <c r="D4" s="321"/>
      <c r="E4" s="321"/>
      <c r="F4" s="10"/>
      <c r="G4" s="10"/>
      <c r="H4" s="10"/>
      <c r="I4" s="10"/>
    </row>
    <row r="5" spans="1:9" ht="40.5" customHeight="1" thickBot="1" x14ac:dyDescent="0.3">
      <c r="A5" s="10"/>
      <c r="B5" s="218"/>
      <c r="C5" s="10"/>
      <c r="D5" s="10"/>
      <c r="E5" s="10"/>
      <c r="F5" s="10"/>
      <c r="G5" s="83"/>
      <c r="H5" s="83" t="s">
        <v>98</v>
      </c>
      <c r="I5" s="10"/>
    </row>
    <row r="6" spans="1:9" ht="38.25" customHeight="1" thickBot="1" x14ac:dyDescent="0.3">
      <c r="A6" s="256" t="s">
        <v>16</v>
      </c>
      <c r="B6" s="260" t="s">
        <v>289</v>
      </c>
      <c r="C6" s="86" t="s">
        <v>110</v>
      </c>
      <c r="D6" s="87" t="s">
        <v>111</v>
      </c>
      <c r="E6" s="88" t="s">
        <v>112</v>
      </c>
      <c r="F6" s="88" t="s">
        <v>20</v>
      </c>
      <c r="G6" s="88" t="s">
        <v>157</v>
      </c>
      <c r="H6" s="88" t="s">
        <v>158</v>
      </c>
      <c r="I6" s="10"/>
    </row>
    <row r="7" spans="1:9" x14ac:dyDescent="0.25">
      <c r="A7" s="257"/>
      <c r="B7" s="261" t="s">
        <v>113</v>
      </c>
      <c r="C7" s="267">
        <f>'[1] Hivatal '!C7+'[1]Műv. Ház'!C7</f>
        <v>0</v>
      </c>
      <c r="D7" s="267">
        <f>'[1] Hivatal '!D7+'[1]Műv. Ház'!D7</f>
        <v>0</v>
      </c>
      <c r="E7" s="267">
        <f>'[1] Hivatal '!E7+'[1]Műv. Ház'!E7</f>
        <v>0</v>
      </c>
      <c r="F7" s="267"/>
      <c r="G7" s="267">
        <f>'[1] Hivatal '!G7+'[1]Műv. Ház'!G7</f>
        <v>0</v>
      </c>
      <c r="H7" s="267">
        <f>'[1] Hivatal '!H7+'[1]Műv. Ház'!H7</f>
        <v>0</v>
      </c>
      <c r="I7" s="10"/>
    </row>
    <row r="8" spans="1:9" x14ac:dyDescent="0.25">
      <c r="A8" s="257"/>
      <c r="B8" s="261" t="s">
        <v>114</v>
      </c>
      <c r="C8" s="267">
        <f>'[1] Hivatal '!C8+'[1]Műv. Ház'!C8</f>
        <v>0</v>
      </c>
      <c r="D8" s="267">
        <f>'[1] Hivatal '!D8+'[1]Műv. Ház'!D8</f>
        <v>0</v>
      </c>
      <c r="E8" s="267">
        <f>'[1] Hivatal '!E8+'[1]Műv. Ház'!E8</f>
        <v>0</v>
      </c>
      <c r="F8" s="267"/>
      <c r="G8" s="267">
        <f>'[1] Hivatal '!G8+'[1]Műv. Ház'!G8</f>
        <v>0</v>
      </c>
      <c r="H8" s="267">
        <f>'[1] Hivatal '!H8+'[1]Műv. Ház'!H8</f>
        <v>0</v>
      </c>
      <c r="I8" s="10"/>
    </row>
    <row r="9" spans="1:9" ht="26.25" x14ac:dyDescent="0.25">
      <c r="A9" s="104" t="s">
        <v>115</v>
      </c>
      <c r="B9" s="262" t="s">
        <v>116</v>
      </c>
      <c r="C9" s="267">
        <f>'[1] Hivatal '!C9+'[1]Műv. Ház'!C9</f>
        <v>0</v>
      </c>
      <c r="D9" s="267">
        <f>'[1] Hivatal '!D9+'[1]Műv. Ház'!D9</f>
        <v>0</v>
      </c>
      <c r="E9" s="267">
        <f>'[1] Hivatal '!E9+'[1]Műv. Ház'!E9</f>
        <v>0</v>
      </c>
      <c r="F9" s="267"/>
      <c r="G9" s="267">
        <f>'[1] Hivatal '!G9+'[1]Műv. Ház'!G9</f>
        <v>0</v>
      </c>
      <c r="H9" s="267">
        <f>'Balatonszemesi Közös Önk.Hiv.'!H9+'Latinovits Zoltán Műv.'!H9</f>
        <v>3000000</v>
      </c>
      <c r="I9" s="10"/>
    </row>
    <row r="10" spans="1:9" ht="26.25" x14ac:dyDescent="0.25">
      <c r="A10" s="104" t="s">
        <v>120</v>
      </c>
      <c r="B10" s="262" t="s">
        <v>121</v>
      </c>
      <c r="C10" s="267">
        <f>'[1] Hivatal '!C10+'[1]Műv. Ház'!C10</f>
        <v>0</v>
      </c>
      <c r="D10" s="267">
        <f>'[1] Hivatal '!D10+'[1]Műv. Ház'!D10</f>
        <v>0</v>
      </c>
      <c r="E10" s="267">
        <f>'[1] Hivatal '!E10+'[1]Műv. Ház'!E10</f>
        <v>0</v>
      </c>
      <c r="F10" s="267"/>
      <c r="G10" s="267">
        <f>'[1] Hivatal '!G10+'[1]Műv. Ház'!G10</f>
        <v>0</v>
      </c>
      <c r="H10" s="267">
        <f>'[1] Hivatal '!H10+'[1]Műv. Ház'!H10</f>
        <v>0</v>
      </c>
      <c r="I10" s="10"/>
    </row>
    <row r="11" spans="1:9" x14ac:dyDescent="0.25">
      <c r="A11" s="104" t="s">
        <v>125</v>
      </c>
      <c r="B11" s="109" t="s">
        <v>290</v>
      </c>
      <c r="C11" s="267">
        <f>'[1] Hivatal '!C11+'[1]Műv. Ház'!C11</f>
        <v>0</v>
      </c>
      <c r="D11" s="267">
        <f>'[1] Hivatal '!D11+'[1]Műv. Ház'!D11</f>
        <v>0</v>
      </c>
      <c r="E11" s="267">
        <f>'[1] Hivatal '!E11+'[1]Műv. Ház'!E11</f>
        <v>0</v>
      </c>
      <c r="F11" s="267"/>
      <c r="G11" s="267">
        <f>'[1] Hivatal '!G11+'[1]Műv. Ház'!G11</f>
        <v>0</v>
      </c>
      <c r="H11" s="267">
        <f>'[1] Hivatal '!H11+'[1]Műv. Ház'!H11</f>
        <v>0</v>
      </c>
      <c r="I11" s="10"/>
    </row>
    <row r="12" spans="1:9" x14ac:dyDescent="0.25">
      <c r="A12" s="104" t="s">
        <v>130</v>
      </c>
      <c r="B12" s="109" t="s">
        <v>131</v>
      </c>
      <c r="C12" s="267">
        <f>'[1] Hivatal '!C12+'[1]Műv. Ház'!C12</f>
        <v>6850000</v>
      </c>
      <c r="D12" s="267">
        <f>'[1] Hivatal '!D12+'[1]Műv. Ház'!D12</f>
        <v>4000000</v>
      </c>
      <c r="E12" s="267">
        <f>'[1] Hivatal '!E12+'[1]Műv. Ház'!E12</f>
        <v>10850000</v>
      </c>
      <c r="F12" s="267"/>
      <c r="G12" s="267">
        <f>'Balatonszemesi Közös Önk.Hiv.'!G12+'Latinovits Zoltán Műv.'!G12</f>
        <v>10850000</v>
      </c>
      <c r="H12" s="267">
        <f>'Balatonszemesi Közös Önk.Hiv.'!H12+'Latinovits Zoltán Műv.'!H12</f>
        <v>6000000</v>
      </c>
      <c r="I12" s="10"/>
    </row>
    <row r="13" spans="1:9" x14ac:dyDescent="0.25">
      <c r="A13" s="104" t="s">
        <v>132</v>
      </c>
      <c r="B13" s="109" t="s">
        <v>133</v>
      </c>
      <c r="C13" s="267">
        <f>'[1] Hivatal '!C13+'[1]Műv. Ház'!C13</f>
        <v>0</v>
      </c>
      <c r="D13" s="267">
        <f>'[1] Hivatal '!D13+'[1]Műv. Ház'!D13</f>
        <v>0</v>
      </c>
      <c r="E13" s="267">
        <f>'[1] Hivatal '!E13+'[1]Műv. Ház'!E13</f>
        <v>0</v>
      </c>
      <c r="F13" s="267"/>
      <c r="G13" s="267">
        <f>'[1] Hivatal '!G13+'[1]Műv. Ház'!G13</f>
        <v>0</v>
      </c>
      <c r="H13" s="267">
        <f>'[1] Hivatal '!H13+'[1]Műv. Ház'!H13</f>
        <v>0</v>
      </c>
      <c r="I13" s="10"/>
    </row>
    <row r="14" spans="1:9" x14ac:dyDescent="0.25">
      <c r="A14" s="104" t="s">
        <v>134</v>
      </c>
      <c r="B14" s="109" t="s">
        <v>135</v>
      </c>
      <c r="C14" s="267">
        <f>'[1] Hivatal '!C14+'[1]Műv. Ház'!C14</f>
        <v>10965000</v>
      </c>
      <c r="D14" s="267">
        <f>'[1] Hivatal '!D14+'[1]Műv. Ház'!D14</f>
        <v>0</v>
      </c>
      <c r="E14" s="267">
        <f>'[1] Hivatal '!E14+'[1]Műv. Ház'!E14</f>
        <v>10965000</v>
      </c>
      <c r="F14" s="267"/>
      <c r="G14" s="267">
        <f>'[1] Hivatal '!G14+'[1]Műv. Ház'!G14</f>
        <v>10965000</v>
      </c>
      <c r="H14" s="267">
        <f>'Balatonszemesi Közös Önk.Hiv.'!H14+'Latinovits Zoltán Műv.'!H14</f>
        <v>17181000</v>
      </c>
      <c r="I14" s="10"/>
    </row>
    <row r="15" spans="1:9" x14ac:dyDescent="0.25">
      <c r="A15" s="104" t="s">
        <v>136</v>
      </c>
      <c r="B15" s="109" t="s">
        <v>137</v>
      </c>
      <c r="C15" s="267">
        <f>'[1] Hivatal '!C15+'[1]Műv. Ház'!C15</f>
        <v>0</v>
      </c>
      <c r="D15" s="267">
        <f>'[1] Hivatal '!D15+'[1]Műv. Ház'!D15</f>
        <v>0</v>
      </c>
      <c r="E15" s="267">
        <f>'[1] Hivatal '!E15+'[1]Műv. Ház'!E15</f>
        <v>0</v>
      </c>
      <c r="F15" s="267"/>
      <c r="G15" s="267">
        <f>'[1] Hivatal '!G15+'[1]Műv. Ház'!G15</f>
        <v>0</v>
      </c>
      <c r="H15" s="267">
        <f>'[1] Hivatal '!H15+'[1]Műv. Ház'!H15</f>
        <v>0</v>
      </c>
      <c r="I15" s="10"/>
    </row>
    <row r="16" spans="1:9" x14ac:dyDescent="0.25">
      <c r="A16" s="104" t="s">
        <v>138</v>
      </c>
      <c r="B16" s="111" t="s">
        <v>142</v>
      </c>
      <c r="C16" s="267">
        <f>'[1] Hivatal '!C16+'[1]Műv. Ház'!C16</f>
        <v>214195000</v>
      </c>
      <c r="D16" s="267">
        <f>'[1] Hivatal '!D16+'[1]Műv. Ház'!D16</f>
        <v>563145</v>
      </c>
      <c r="E16" s="267">
        <f>'[1] Hivatal '!E16+'[1]Műv. Ház'!E16</f>
        <v>214758145</v>
      </c>
      <c r="F16" s="267"/>
      <c r="G16" s="267">
        <f>'[1] Hivatal '!G16+'[1]Műv. Ház'!G16</f>
        <v>214758145</v>
      </c>
      <c r="H16" s="267">
        <f>H17+H18</f>
        <v>209319000</v>
      </c>
      <c r="I16" s="10"/>
    </row>
    <row r="17" spans="1:10" x14ac:dyDescent="0.25">
      <c r="A17" s="238" t="s">
        <v>5</v>
      </c>
      <c r="B17" s="263" t="s">
        <v>291</v>
      </c>
      <c r="C17" s="267">
        <f>'[1] Hivatal '!C17+'[1]Műv. Ház'!C17</f>
        <v>211680318</v>
      </c>
      <c r="D17" s="267">
        <f>'[1] Hivatal '!D17+'[1]Műv. Ház'!D17</f>
        <v>-3457128</v>
      </c>
      <c r="E17" s="267">
        <f>SUM(C17:D17)</f>
        <v>208223190</v>
      </c>
      <c r="F17" s="267"/>
      <c r="G17" s="267">
        <f>SUM(E17:F17)</f>
        <v>208223190</v>
      </c>
      <c r="H17" s="267">
        <f>'Balatonszemesi Közös Önk.Hiv.'!H17+'Latinovits Zoltán Műv.'!H17</f>
        <v>205290977</v>
      </c>
      <c r="I17" s="10"/>
      <c r="J17" s="10"/>
    </row>
    <row r="18" spans="1:10" ht="26.25" x14ac:dyDescent="0.25">
      <c r="A18" s="238" t="s">
        <v>7</v>
      </c>
      <c r="B18" s="264" t="s">
        <v>292</v>
      </c>
      <c r="C18" s="267">
        <f>'[1] Hivatal '!C18+'[1]Műv. Ház'!C18</f>
        <v>2514682</v>
      </c>
      <c r="D18" s="267">
        <f>'[1] Hivatal '!D18+'[1]Műv. Ház'!D18</f>
        <v>4020273</v>
      </c>
      <c r="E18" s="267">
        <f>SUM(C18:D18)</f>
        <v>6534955</v>
      </c>
      <c r="F18" s="267"/>
      <c r="G18" s="267">
        <f>SUM(E18:F18)</f>
        <v>6534955</v>
      </c>
      <c r="H18" s="267">
        <f>'Balatonszemesi Közös Önk.Hiv.'!H18+'Latinovits Zoltán Műv.'!H18</f>
        <v>4028023</v>
      </c>
      <c r="I18" s="10"/>
    </row>
    <row r="19" spans="1:10" ht="15.75" thickBot="1" x14ac:dyDescent="0.3">
      <c r="A19" s="222"/>
      <c r="B19" s="159"/>
      <c r="C19" s="302">
        <f>'[1] Hivatal '!C19+'[1]Műv. Ház'!C19</f>
        <v>0</v>
      </c>
      <c r="D19" s="302">
        <f>'[1] Hivatal '!D19+'[1]Műv. Ház'!D19</f>
        <v>0</v>
      </c>
      <c r="E19" s="302">
        <f>'[1] Hivatal '!E19+'[1]Műv. Ház'!E19</f>
        <v>0</v>
      </c>
      <c r="F19" s="302"/>
      <c r="G19" s="302">
        <f>'[1] Hivatal '!G19+'[1]Műv. Ház'!G19</f>
        <v>0</v>
      </c>
      <c r="H19" s="302">
        <f>'[1] Hivatal '!H19+'[1]Műv. Ház'!H19</f>
        <v>0</v>
      </c>
      <c r="I19" s="10"/>
    </row>
    <row r="20" spans="1:10" ht="17.25" thickTop="1" thickBot="1" x14ac:dyDescent="0.3">
      <c r="A20" s="303" t="s">
        <v>278</v>
      </c>
      <c r="B20" s="304" t="s">
        <v>151</v>
      </c>
      <c r="C20" s="305">
        <f>'[1] Hivatal '!C20+'[1]Műv. Ház'!C20</f>
        <v>232010000</v>
      </c>
      <c r="D20" s="305">
        <f>'[1] Hivatal '!D20+'[1]Műv. Ház'!D20</f>
        <v>4563145</v>
      </c>
      <c r="E20" s="305">
        <f>'[1] Hivatal '!E20+'[1]Műv. Ház'!E20</f>
        <v>236573145</v>
      </c>
      <c r="F20" s="305">
        <v>0</v>
      </c>
      <c r="G20" s="305">
        <f>'[1] Hivatal '!G20+'[1]Műv. Ház'!G20</f>
        <v>236573145</v>
      </c>
      <c r="H20" s="305">
        <f>H9+H12+H14+H17+H18</f>
        <v>235500000</v>
      </c>
      <c r="I20" s="10"/>
    </row>
    <row r="21" spans="1:10" ht="15.75" thickTop="1" x14ac:dyDescent="0.25">
      <c r="A21" s="228"/>
      <c r="B21" s="126" t="s">
        <v>152</v>
      </c>
      <c r="C21" s="306">
        <f>'[1] Hivatal '!C21+'[1]Műv. Ház'!C21</f>
        <v>232010000</v>
      </c>
      <c r="D21" s="306">
        <f>'[1] Hivatal '!D21+'[1]Műv. Ház'!D21</f>
        <v>4563145</v>
      </c>
      <c r="E21" s="306">
        <f>'[1] Hivatal '!E21+'[1]Műv. Ház'!E21</f>
        <v>236573145</v>
      </c>
      <c r="F21" s="306"/>
      <c r="G21" s="306">
        <f>'[1] Hivatal '!G21+'[1]Műv. Ház'!G21</f>
        <v>236573145</v>
      </c>
      <c r="H21" s="306">
        <f>H20</f>
        <v>235500000</v>
      </c>
      <c r="I21" s="10"/>
    </row>
    <row r="22" spans="1:10" x14ac:dyDescent="0.25">
      <c r="A22" s="228"/>
      <c r="B22" s="126" t="s">
        <v>153</v>
      </c>
      <c r="C22" s="267">
        <f>'[1] Hivatal '!C22+'[1]Műv. Ház'!C22</f>
        <v>0</v>
      </c>
      <c r="D22" s="267">
        <f>'[1] Hivatal '!D22+'[1]Műv. Ház'!D22</f>
        <v>0</v>
      </c>
      <c r="E22" s="267">
        <f>'[1] Hivatal '!E22+'[1]Műv. Ház'!E22</f>
        <v>0</v>
      </c>
      <c r="F22" s="267"/>
      <c r="G22" s="267">
        <f>'[1] Hivatal '!G22+'[1]Műv. Ház'!G22</f>
        <v>0</v>
      </c>
      <c r="H22" s="267">
        <f>'[1] Hivatal '!H22+'[1]Műv. Ház'!H22</f>
        <v>0</v>
      </c>
      <c r="I22" s="10"/>
    </row>
    <row r="23" spans="1:10" ht="15.75" thickBot="1" x14ac:dyDescent="0.3">
      <c r="A23" s="229"/>
      <c r="B23" s="230" t="s">
        <v>154</v>
      </c>
      <c r="C23" s="267">
        <f>'[1] Hivatal '!C23+'[1]Műv. Ház'!C23</f>
        <v>0</v>
      </c>
      <c r="D23" s="267">
        <f>'[1] Hivatal '!D23+'[1]Műv. Ház'!D23</f>
        <v>0</v>
      </c>
      <c r="E23" s="267">
        <f>'[1] Hivatal '!E23+'[1]Műv. Ház'!E23</f>
        <v>0</v>
      </c>
      <c r="F23" s="267"/>
      <c r="G23" s="267">
        <f>'[1] Hivatal '!G23+'[1]Műv. Ház'!G23</f>
        <v>0</v>
      </c>
      <c r="H23" s="267">
        <f>'[1] Hivatal '!H23+'[1]Műv. Ház'!H23</f>
        <v>0</v>
      </c>
      <c r="I23" s="10"/>
    </row>
    <row r="24" spans="1:10" ht="15.75" x14ac:dyDescent="0.25">
      <c r="A24" s="231"/>
      <c r="B24" s="266"/>
      <c r="C24" s="272"/>
      <c r="D24" s="272"/>
      <c r="E24" s="272"/>
      <c r="F24" s="272"/>
      <c r="G24" s="272"/>
      <c r="H24" s="272"/>
      <c r="I24" s="10"/>
    </row>
    <row r="25" spans="1:10" ht="42.75" customHeight="1" thickBot="1" x14ac:dyDescent="0.3">
      <c r="A25" s="231"/>
      <c r="B25" s="126"/>
      <c r="C25" s="272"/>
      <c r="D25" s="272"/>
      <c r="E25" s="272"/>
      <c r="F25" s="272"/>
      <c r="G25" s="272"/>
      <c r="H25" s="272"/>
      <c r="I25" s="10"/>
    </row>
    <row r="26" spans="1:10" ht="46.5" customHeight="1" thickBot="1" x14ac:dyDescent="0.3">
      <c r="A26" s="256" t="s">
        <v>16</v>
      </c>
      <c r="B26" s="260" t="s">
        <v>279</v>
      </c>
      <c r="C26" s="86" t="s">
        <v>110</v>
      </c>
      <c r="D26" s="87" t="s">
        <v>111</v>
      </c>
      <c r="E26" s="88" t="s">
        <v>112</v>
      </c>
      <c r="F26" s="88" t="s">
        <v>20</v>
      </c>
      <c r="G26" s="88" t="s">
        <v>157</v>
      </c>
      <c r="H26" s="88" t="s">
        <v>158</v>
      </c>
      <c r="I26" s="10"/>
    </row>
    <row r="27" spans="1:10" x14ac:dyDescent="0.25">
      <c r="A27" s="104" t="s">
        <v>115</v>
      </c>
      <c r="B27" s="109" t="s">
        <v>236</v>
      </c>
      <c r="C27" s="267">
        <f>'[1] Hivatal '!C27+'[1]Műv. Ház'!C27</f>
        <v>228190000</v>
      </c>
      <c r="D27" s="267">
        <f>'[1] Hivatal '!D27+'[1]Műv. Ház'!D27</f>
        <v>4563145</v>
      </c>
      <c r="E27" s="267">
        <f>'[1] Hivatal '!E27+'[1]Műv. Ház'!E27</f>
        <v>232753145</v>
      </c>
      <c r="F27" s="267">
        <f>'[1] Hivatal '!F27+'[1]Műv. Ház'!F27</f>
        <v>0</v>
      </c>
      <c r="G27" s="267">
        <f>'[1] Hivatal '!G27+'[1]Műv. Ház'!G27</f>
        <v>232753145</v>
      </c>
      <c r="H27" s="267">
        <f>'[1] Hivatal '!H27+'[1]Műv. Ház'!H27</f>
        <v>0</v>
      </c>
      <c r="I27" s="10"/>
    </row>
    <row r="28" spans="1:10" x14ac:dyDescent="0.25">
      <c r="A28" s="233" t="s">
        <v>5</v>
      </c>
      <c r="B28" s="234" t="s">
        <v>237</v>
      </c>
      <c r="C28" s="267">
        <f>'[1] Hivatal '!C28+'[1]Műv. Ház'!C28</f>
        <v>144300000</v>
      </c>
      <c r="D28" s="267">
        <f>'[1] Hivatal '!D28+'[1]Műv. Ház'!D28</f>
        <v>563145</v>
      </c>
      <c r="E28" s="267">
        <f>'[1] Hivatal '!E28+'[1]Műv. Ház'!E28</f>
        <v>144863145</v>
      </c>
      <c r="F28" s="267"/>
      <c r="G28" s="267">
        <f>'[1] Hivatal '!G28+'[1]Műv. Ház'!G28</f>
        <v>144863145</v>
      </c>
      <c r="H28" s="267">
        <f>'Balatonszemesi Közös Önk.Hiv.'!H28+'Latinovits Zoltán Műv.'!H28</f>
        <v>147000000</v>
      </c>
      <c r="I28" s="10"/>
    </row>
    <row r="29" spans="1:10" x14ac:dyDescent="0.25">
      <c r="A29" s="233" t="s">
        <v>7</v>
      </c>
      <c r="B29" s="113" t="s">
        <v>238</v>
      </c>
      <c r="C29" s="267">
        <f>'[1] Hivatal '!C29+'[1]Műv. Ház'!C29</f>
        <v>21000000</v>
      </c>
      <c r="D29" s="267">
        <f>'[1] Hivatal '!D29+'[1]Műv. Ház'!D29</f>
        <v>0</v>
      </c>
      <c r="E29" s="267">
        <f>'[1] Hivatal '!E29+'[1]Műv. Ház'!E29</f>
        <v>21000000</v>
      </c>
      <c r="F29" s="267"/>
      <c r="G29" s="267">
        <f>'[1] Hivatal '!G29+'[1]Műv. Ház'!G29</f>
        <v>21000000</v>
      </c>
      <c r="H29" s="267">
        <f>'Balatonszemesi Közös Önk.Hiv.'!H29+'Latinovits Zoltán Műv.'!H29</f>
        <v>23500000</v>
      </c>
      <c r="I29" s="10"/>
    </row>
    <row r="30" spans="1:10" x14ac:dyDescent="0.25">
      <c r="A30" s="233" t="s">
        <v>8</v>
      </c>
      <c r="B30" s="113" t="s">
        <v>239</v>
      </c>
      <c r="C30" s="267">
        <f>'[1] Hivatal '!C30+'[1]Műv. Ház'!C30</f>
        <v>62890000</v>
      </c>
      <c r="D30" s="267">
        <f>'[1] Hivatal '!D30+'[1]Műv. Ház'!D30</f>
        <v>4000000</v>
      </c>
      <c r="E30" s="267">
        <f>'[1] Hivatal '!E30+'[1]Műv. Ház'!E30</f>
        <v>66890000</v>
      </c>
      <c r="F30" s="267">
        <f>'[1] Hivatal '!F30+'[1]Műv. Ház'!F30</f>
        <v>-904636</v>
      </c>
      <c r="G30" s="267">
        <f>'[1] Hivatal '!G30+'[1]Műv. Ház'!G30</f>
        <v>65985364</v>
      </c>
      <c r="H30" s="267">
        <f>'Balatonszemesi Közös Önk.Hiv.'!H30+'Latinovits Zoltán Műv.'!H30</f>
        <v>65000000</v>
      </c>
      <c r="I30" s="10"/>
      <c r="J30" s="10"/>
    </row>
    <row r="31" spans="1:10" x14ac:dyDescent="0.25">
      <c r="A31" s="233" t="s">
        <v>240</v>
      </c>
      <c r="B31" s="113" t="s">
        <v>241</v>
      </c>
      <c r="C31" s="267">
        <f>'[1] Hivatal '!C31+'[1]Műv. Ház'!C31</f>
        <v>0</v>
      </c>
      <c r="D31" s="267">
        <f>'[1] Hivatal '!D31+'[1]Műv. Ház'!D31</f>
        <v>0</v>
      </c>
      <c r="E31" s="267">
        <f>'[1] Hivatal '!E31+'[1]Műv. Ház'!E31</f>
        <v>0</v>
      </c>
      <c r="F31" s="267"/>
      <c r="G31" s="267">
        <f>'[1] Hivatal '!G31+'[1]Műv. Ház'!G31</f>
        <v>0</v>
      </c>
      <c r="H31" s="267">
        <f>'[1] Hivatal '!H31+'[1]Műv. Ház'!H31</f>
        <v>0</v>
      </c>
      <c r="I31" s="10"/>
    </row>
    <row r="32" spans="1:10" x14ac:dyDescent="0.25">
      <c r="A32" s="233" t="s">
        <v>242</v>
      </c>
      <c r="B32" s="113" t="s">
        <v>243</v>
      </c>
      <c r="C32" s="267">
        <f>'[1] Hivatal '!C32+'[1]Műv. Ház'!C32</f>
        <v>0</v>
      </c>
      <c r="D32" s="267">
        <f>'[1] Hivatal '!D32+'[1]Műv. Ház'!D32</f>
        <v>0</v>
      </c>
      <c r="E32" s="267">
        <f>'[1] Hivatal '!E32+'[1]Műv. Ház'!E32</f>
        <v>0</v>
      </c>
      <c r="F32" s="267">
        <f>'[1] Hivatal '!F32+'[1]Műv. Ház'!F32</f>
        <v>904636</v>
      </c>
      <c r="G32" s="267">
        <f>'[1] Hivatal '!G32+'[1]Műv. Ház'!G32</f>
        <v>904636</v>
      </c>
      <c r="H32" s="267">
        <f>'[1] Hivatal '!H32+'[1]Műv. Ház'!H32</f>
        <v>0</v>
      </c>
      <c r="I32" s="10"/>
    </row>
    <row r="33" spans="1:9" x14ac:dyDescent="0.25">
      <c r="A33" s="236" t="s">
        <v>144</v>
      </c>
      <c r="B33" s="102" t="s">
        <v>244</v>
      </c>
      <c r="C33" s="267">
        <f>'[1] Hivatal '!C33+'[1]Műv. Ház'!C33</f>
        <v>0</v>
      </c>
      <c r="D33" s="267">
        <f>'[1] Hivatal '!D33+'[1]Műv. Ház'!D33</f>
        <v>0</v>
      </c>
      <c r="E33" s="267">
        <f>'[1] Hivatal '!E33+'[1]Műv. Ház'!E33</f>
        <v>0</v>
      </c>
      <c r="F33" s="267">
        <f>'[1] Hivatal '!F33+'[1]Műv. Ház'!F33</f>
        <v>904636</v>
      </c>
      <c r="G33" s="267">
        <f>'[1] Hivatal '!G33+'[1]Műv. Ház'!G33</f>
        <v>904636</v>
      </c>
      <c r="H33" s="267">
        <f>'[1] Hivatal '!H33+'[1]Műv. Ház'!H33</f>
        <v>0</v>
      </c>
      <c r="I33" s="10"/>
    </row>
    <row r="34" spans="1:9" x14ac:dyDescent="0.25">
      <c r="A34" s="236" t="s">
        <v>146</v>
      </c>
      <c r="B34" s="102" t="s">
        <v>245</v>
      </c>
      <c r="C34" s="267">
        <f>'[1] Hivatal '!C34+'[1]Műv. Ház'!C34</f>
        <v>0</v>
      </c>
      <c r="D34" s="267">
        <f>'[1] Hivatal '!D34+'[1]Műv. Ház'!D34</f>
        <v>0</v>
      </c>
      <c r="E34" s="267">
        <f>'[1] Hivatal '!E34+'[1]Műv. Ház'!E34</f>
        <v>0</v>
      </c>
      <c r="F34" s="267"/>
      <c r="G34" s="267">
        <f>'[1] Hivatal '!G34+'[1]Műv. Ház'!G34</f>
        <v>0</v>
      </c>
      <c r="H34" s="267">
        <f>'[1] Hivatal '!H34+'[1]Műv. Ház'!H34</f>
        <v>0</v>
      </c>
      <c r="I34" s="10"/>
    </row>
    <row r="35" spans="1:9" x14ac:dyDescent="0.25">
      <c r="A35" s="104" t="s">
        <v>120</v>
      </c>
      <c r="B35" s="109" t="s">
        <v>251</v>
      </c>
      <c r="C35" s="267">
        <f>'[1] Hivatal '!C35+'[1]Műv. Ház'!C35</f>
        <v>3820000</v>
      </c>
      <c r="D35" s="267">
        <f>'[1] Hivatal '!D35+'[1]Műv. Ház'!D35</f>
        <v>0</v>
      </c>
      <c r="E35" s="267">
        <f>'[1] Hivatal '!E35+'[1]Műv. Ház'!E35</f>
        <v>3820000</v>
      </c>
      <c r="F35" s="267"/>
      <c r="G35" s="267">
        <f>'[1] Hivatal '!G35+'[1]Műv. Ház'!G35</f>
        <v>3820000</v>
      </c>
      <c r="H35" s="267">
        <f>'[1] Hivatal '!H35+'[1]Műv. Ház'!H35</f>
        <v>0</v>
      </c>
      <c r="I35" s="10"/>
    </row>
    <row r="36" spans="1:9" x14ac:dyDescent="0.25">
      <c r="A36" s="233" t="s">
        <v>5</v>
      </c>
      <c r="B36" s="113" t="s">
        <v>252</v>
      </c>
      <c r="C36" s="267">
        <f>'[1] Hivatal '!C36+'[1]Műv. Ház'!C36</f>
        <v>3820000</v>
      </c>
      <c r="D36" s="267">
        <f>'[1] Hivatal '!D36+'[1]Műv. Ház'!D36</f>
        <v>0</v>
      </c>
      <c r="E36" s="267">
        <f>'[1] Hivatal '!E36+'[1]Műv. Ház'!E36</f>
        <v>3820000</v>
      </c>
      <c r="F36" s="267"/>
      <c r="G36" s="267">
        <f>'[1] Hivatal '!G36+'[1]Műv. Ház'!G36</f>
        <v>3820000</v>
      </c>
      <c r="H36" s="267">
        <f>'[1] Hivatal '!H36+'[1]Műv. Ház'!H36</f>
        <v>0</v>
      </c>
      <c r="I36" s="10"/>
    </row>
    <row r="37" spans="1:9" x14ac:dyDescent="0.25">
      <c r="A37" s="233" t="s">
        <v>7</v>
      </c>
      <c r="B37" s="113" t="s">
        <v>253</v>
      </c>
      <c r="C37" s="267">
        <f>'[1] Hivatal '!C37+'[1]Műv. Ház'!C37</f>
        <v>0</v>
      </c>
      <c r="D37" s="267">
        <f>'[1] Hivatal '!D37+'[1]Műv. Ház'!D37</f>
        <v>0</v>
      </c>
      <c r="E37" s="267">
        <f>'[1] Hivatal '!E37+'[1]Műv. Ház'!E37</f>
        <v>0</v>
      </c>
      <c r="F37" s="267"/>
      <c r="G37" s="267">
        <f>'[1] Hivatal '!G37+'[1]Műv. Ház'!G37</f>
        <v>0</v>
      </c>
      <c r="H37" s="267">
        <f>'[1] Hivatal '!H37+'[1]Műv. Ház'!H37</f>
        <v>0</v>
      </c>
      <c r="I37" s="10"/>
    </row>
    <row r="38" spans="1:9" x14ac:dyDescent="0.25">
      <c r="A38" s="233" t="s">
        <v>8</v>
      </c>
      <c r="B38" s="234" t="s">
        <v>282</v>
      </c>
      <c r="C38" s="267">
        <f>'[1] Hivatal '!C38+'[1]Műv. Ház'!C38</f>
        <v>0</v>
      </c>
      <c r="D38" s="267">
        <f>'[1] Hivatal '!D38+'[1]Műv. Ház'!D38</f>
        <v>0</v>
      </c>
      <c r="E38" s="267">
        <f>'[1] Hivatal '!E38+'[1]Műv. Ház'!E38</f>
        <v>0</v>
      </c>
      <c r="F38" s="267"/>
      <c r="G38" s="267">
        <f>'[1] Hivatal '!G38+'[1]Műv. Ház'!G38</f>
        <v>0</v>
      </c>
      <c r="H38" s="267">
        <f>'[1] Hivatal '!H38+'[1]Műv. Ház'!H38</f>
        <v>0</v>
      </c>
      <c r="I38" s="10"/>
    </row>
    <row r="39" spans="1:9" ht="15.75" thickBot="1" x14ac:dyDescent="0.3">
      <c r="A39" s="222" t="s">
        <v>125</v>
      </c>
      <c r="B39" s="307" t="s">
        <v>255</v>
      </c>
      <c r="C39" s="267">
        <f>'[1] Hivatal '!C39+'[1]Műv. Ház'!C39</f>
        <v>0</v>
      </c>
      <c r="D39" s="267">
        <f>'[1] Hivatal '!D39+'[1]Műv. Ház'!D39</f>
        <v>0</v>
      </c>
      <c r="E39" s="302">
        <f>'[1] Hivatal '!E39+'[1]Műv. Ház'!E39</f>
        <v>0</v>
      </c>
      <c r="F39" s="302"/>
      <c r="G39" s="302">
        <f>'[1] Hivatal '!G39+'[1]Műv. Ház'!G39</f>
        <v>0</v>
      </c>
      <c r="H39" s="302">
        <f>'[1] Hivatal '!H39+'[1]Műv. Ház'!H39</f>
        <v>0</v>
      </c>
      <c r="I39" s="10"/>
    </row>
    <row r="40" spans="1:9" ht="17.25" thickTop="1" thickBot="1" x14ac:dyDescent="0.3">
      <c r="A40" s="117" t="s">
        <v>130</v>
      </c>
      <c r="B40" s="85" t="s">
        <v>286</v>
      </c>
      <c r="C40" s="267">
        <f>'[1] Hivatal '!C40+'[1]Műv. Ház'!C40</f>
        <v>232010000</v>
      </c>
      <c r="D40" s="267">
        <f>'[1] Hivatal '!D40+'[1]Műv. Ház'!D40</f>
        <v>4563145</v>
      </c>
      <c r="E40" s="305">
        <f>'[1] Hivatal '!E40+'[1]Műv. Ház'!E40</f>
        <v>236573145</v>
      </c>
      <c r="F40" s="305">
        <v>0</v>
      </c>
      <c r="G40" s="305">
        <f>'[1] Hivatal '!G40+'[1]Műv. Ház'!G40</f>
        <v>236573145</v>
      </c>
      <c r="H40" s="305">
        <f>H28+H29+H30</f>
        <v>235500000</v>
      </c>
      <c r="I40" s="10"/>
    </row>
    <row r="41" spans="1:9" x14ac:dyDescent="0.25">
      <c r="A41" s="258" t="s">
        <v>5</v>
      </c>
      <c r="B41" s="188" t="s">
        <v>152</v>
      </c>
      <c r="C41" s="267">
        <f>'[1] Hivatal '!C41+'[1]Műv. Ház'!C41</f>
        <v>232010000</v>
      </c>
      <c r="D41" s="267">
        <f>'[1] Hivatal '!D41+'[1]Műv. Ház'!D41</f>
        <v>4563145</v>
      </c>
      <c r="E41" s="306">
        <f>'[1] Hivatal '!E41+'[1]Műv. Ház'!E41</f>
        <v>236573145</v>
      </c>
      <c r="F41" s="306"/>
      <c r="G41" s="306">
        <f>'[1] Hivatal '!G41+'[1]Műv. Ház'!G41</f>
        <v>236573145</v>
      </c>
      <c r="H41" s="306">
        <f>H40</f>
        <v>235500000</v>
      </c>
      <c r="I41" s="10"/>
    </row>
    <row r="42" spans="1:9" x14ac:dyDescent="0.25">
      <c r="A42" s="258" t="s">
        <v>7</v>
      </c>
      <c r="B42" s="113" t="s">
        <v>153</v>
      </c>
      <c r="C42" s="267">
        <f>'[1] Hivatal '!C42+'[1]Műv. Ház'!C42</f>
        <v>0</v>
      </c>
      <c r="D42" s="267">
        <f>'[1] Hivatal '!D42+'[1]Műv. Ház'!D42</f>
        <v>0</v>
      </c>
      <c r="E42" s="267">
        <f>'[1] Hivatal '!E42+'[1]Műv. Ház'!E42</f>
        <v>0</v>
      </c>
      <c r="F42" s="267"/>
      <c r="G42" s="267">
        <f>'[1] Hivatal '!G42+'[1]Műv. Ház'!G42</f>
        <v>0</v>
      </c>
      <c r="H42" s="267">
        <f>'[1] Hivatal '!H42+'[1]Műv. Ház'!H42</f>
        <v>0</v>
      </c>
      <c r="I42" s="10"/>
    </row>
    <row r="43" spans="1:9" x14ac:dyDescent="0.25">
      <c r="A43" s="258" t="s">
        <v>8</v>
      </c>
      <c r="B43" s="113" t="s">
        <v>154</v>
      </c>
      <c r="C43" s="267">
        <f>'[1] Hivatal '!C43+'[1]Műv. Ház'!C43</f>
        <v>0</v>
      </c>
      <c r="D43" s="267">
        <f>'[1] Hivatal '!D43+'[1]Műv. Ház'!D43</f>
        <v>0</v>
      </c>
      <c r="E43" s="267">
        <f>'[1] Hivatal '!E43+'[1]Műv. Ház'!E43</f>
        <v>0</v>
      </c>
      <c r="F43" s="267"/>
      <c r="G43" s="267">
        <f>'[1] Hivatal '!G43+'[1]Műv. Ház'!G43</f>
        <v>0</v>
      </c>
      <c r="H43" s="267">
        <f>'[1] Hivatal '!H43+'[1]Műv. Ház'!H43</f>
        <v>0</v>
      </c>
      <c r="I43" s="10"/>
    </row>
    <row r="44" spans="1:9" x14ac:dyDescent="0.25">
      <c r="A44" s="104" t="s">
        <v>132</v>
      </c>
      <c r="B44" s="109" t="s">
        <v>260</v>
      </c>
      <c r="C44" s="267">
        <f>'[1] Hivatal '!C44+'[1]Műv. Ház'!C44</f>
        <v>22</v>
      </c>
      <c r="D44" s="267">
        <f>'[1] Hivatal '!D44+'[1]Műv. Ház'!D44</f>
        <v>0</v>
      </c>
      <c r="E44" s="267">
        <f>'[1] Hivatal '!E44+'[1]Műv. Ház'!E44</f>
        <v>22</v>
      </c>
      <c r="F44" s="267"/>
      <c r="G44" s="267">
        <f>'[1] Hivatal '!G44+'[1]Műv. Ház'!G44</f>
        <v>22</v>
      </c>
      <c r="H44" s="267">
        <v>21</v>
      </c>
      <c r="I44" s="10"/>
    </row>
    <row r="45" spans="1:9" x14ac:dyDescent="0.25">
      <c r="A45" s="236" t="s">
        <v>5</v>
      </c>
      <c r="B45" s="234" t="s">
        <v>261</v>
      </c>
      <c r="C45" s="267">
        <f>'[1] Hivatal '!C45+'[1]Műv. Ház'!C45</f>
        <v>23</v>
      </c>
      <c r="D45" s="267">
        <f>'[1] Hivatal '!D45+'[1]Műv. Ház'!D45</f>
        <v>0</v>
      </c>
      <c r="E45" s="267">
        <f>'[1] Hivatal '!E45+'[1]Műv. Ház'!E45</f>
        <v>23</v>
      </c>
      <c r="F45" s="267"/>
      <c r="G45" s="267">
        <f>'[1] Hivatal '!G45+'[1]Műv. Ház'!G45</f>
        <v>23</v>
      </c>
      <c r="H45" s="267">
        <v>23</v>
      </c>
      <c r="I45" s="10"/>
    </row>
    <row r="46" spans="1:9" ht="15.75" thickBot="1" x14ac:dyDescent="0.3">
      <c r="A46" s="259" t="s">
        <v>7</v>
      </c>
      <c r="B46" s="122" t="s">
        <v>262</v>
      </c>
      <c r="C46" s="267">
        <f>'[1] Hivatal '!C46+'[1]Műv. Ház'!C46</f>
        <v>0</v>
      </c>
      <c r="D46" s="267">
        <f>'[1] Hivatal '!D46+'[1]Műv. Ház'!D46</f>
        <v>0</v>
      </c>
      <c r="E46" s="267">
        <f>'[1] Hivatal '!E46+'[1]Műv. Ház'!E46</f>
        <v>0</v>
      </c>
      <c r="F46" s="267"/>
      <c r="G46" s="267">
        <f>'[1] Hivatal '!G46+'[1]Műv. Ház'!G46</f>
        <v>0</v>
      </c>
      <c r="H46" s="267">
        <f>'[1] Hivatal '!H46+'[1]Műv. Ház'!H46</f>
        <v>0</v>
      </c>
      <c r="I46" s="10"/>
    </row>
    <row r="47" spans="1:9" x14ac:dyDescent="0.25">
      <c r="A47" s="218"/>
      <c r="B47" s="126"/>
      <c r="C47" s="272"/>
      <c r="D47" s="10"/>
      <c r="E47" s="10"/>
      <c r="F47" s="10"/>
      <c r="G47" s="10"/>
      <c r="H47" s="10"/>
      <c r="I47" s="10"/>
    </row>
    <row r="48" spans="1:9" x14ac:dyDescent="0.25">
      <c r="A48" s="218"/>
      <c r="B48" s="10"/>
      <c r="C48" s="272"/>
      <c r="D48" s="10"/>
      <c r="E48" s="10"/>
      <c r="F48" s="10"/>
      <c r="G48" s="10"/>
      <c r="H48" s="10"/>
      <c r="I48" s="10"/>
    </row>
    <row r="49" spans="1:9" x14ac:dyDescent="0.25">
      <c r="A49" s="219"/>
      <c r="B49" s="308"/>
      <c r="C49" s="272"/>
      <c r="D49" s="10"/>
      <c r="E49" s="10"/>
      <c r="F49" s="10"/>
      <c r="G49" s="10"/>
      <c r="H49" s="10"/>
      <c r="I49" s="10"/>
    </row>
    <row r="50" spans="1:9" x14ac:dyDescent="0.25">
      <c r="A50" s="219"/>
      <c r="B50" s="308"/>
      <c r="C50" s="272"/>
      <c r="D50" s="10"/>
      <c r="E50" s="10"/>
      <c r="F50" s="10"/>
      <c r="G50" s="10"/>
      <c r="H50" s="10"/>
      <c r="I50" s="10"/>
    </row>
    <row r="51" spans="1:9" x14ac:dyDescent="0.25">
      <c r="A51" s="231"/>
      <c r="B51" s="231"/>
      <c r="C51" s="272"/>
      <c r="D51" s="10"/>
      <c r="E51" s="10"/>
      <c r="F51" s="10"/>
      <c r="G51" s="10"/>
      <c r="H51" s="10"/>
      <c r="I51" s="10"/>
    </row>
    <row r="52" spans="1:9" ht="15.75" x14ac:dyDescent="0.25">
      <c r="A52" s="231"/>
      <c r="B52" s="266"/>
      <c r="C52" s="272"/>
      <c r="D52" s="10"/>
      <c r="E52" s="10"/>
      <c r="F52" s="10"/>
      <c r="G52" s="10"/>
      <c r="H52" s="10"/>
      <c r="I52" s="10"/>
    </row>
  </sheetData>
  <mergeCells count="4">
    <mergeCell ref="A4:E4"/>
    <mergeCell ref="A1:D1"/>
    <mergeCell ref="A2:G2"/>
    <mergeCell ref="B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54889-69D8-464B-B9EE-8F372B6CD6C4}">
  <dimension ref="A1:I49"/>
  <sheetViews>
    <sheetView topLeftCell="A10" workbookViewId="0">
      <selection activeCell="I22" sqref="I22"/>
    </sheetView>
  </sheetViews>
  <sheetFormatPr defaultRowHeight="15" x14ac:dyDescent="0.25"/>
  <cols>
    <col min="1" max="1" width="6.7109375" customWidth="1"/>
    <col min="2" max="2" width="44.7109375" customWidth="1"/>
    <col min="3" max="4" width="0" hidden="1" customWidth="1"/>
    <col min="5" max="5" width="14.140625" hidden="1" customWidth="1"/>
    <col min="6" max="6" width="14.28515625" hidden="1" customWidth="1"/>
    <col min="7" max="7" width="18.7109375" customWidth="1"/>
    <col min="8" max="8" width="19.5703125" customWidth="1"/>
    <col min="9" max="9" width="24.140625" customWidth="1"/>
  </cols>
  <sheetData>
    <row r="1" spans="1:8" ht="15.75" x14ac:dyDescent="0.25">
      <c r="A1" s="323" t="s">
        <v>287</v>
      </c>
      <c r="B1" s="323"/>
      <c r="C1" s="323"/>
      <c r="D1" s="323"/>
      <c r="E1" s="317"/>
      <c r="F1" s="10"/>
      <c r="G1" s="10"/>
      <c r="H1" s="10"/>
    </row>
    <row r="2" spans="1:8" x14ac:dyDescent="0.25">
      <c r="A2" s="318"/>
      <c r="B2" s="318"/>
      <c r="C2" s="318"/>
      <c r="D2" s="10"/>
      <c r="E2" s="10"/>
      <c r="F2" s="10"/>
      <c r="G2" s="10"/>
      <c r="H2" s="10"/>
    </row>
    <row r="3" spans="1:8" ht="15.75" x14ac:dyDescent="0.25">
      <c r="A3" s="316" t="s">
        <v>288</v>
      </c>
      <c r="B3" s="316"/>
      <c r="C3" s="316"/>
      <c r="D3" s="316"/>
      <c r="E3" s="317"/>
      <c r="F3" s="10"/>
      <c r="G3" s="10"/>
      <c r="H3" s="10"/>
    </row>
    <row r="4" spans="1:8" x14ac:dyDescent="0.25">
      <c r="A4" s="319"/>
      <c r="B4" s="321"/>
      <c r="C4" s="321"/>
      <c r="D4" s="321"/>
      <c r="E4" s="321"/>
      <c r="F4" s="10"/>
      <c r="G4" s="10"/>
      <c r="H4" s="10"/>
    </row>
    <row r="5" spans="1:8" ht="15.75" thickBot="1" x14ac:dyDescent="0.3">
      <c r="A5" s="10"/>
      <c r="B5" s="10"/>
      <c r="C5" s="10"/>
      <c r="D5" s="10"/>
      <c r="E5" s="83" t="s">
        <v>98</v>
      </c>
      <c r="F5" s="10"/>
      <c r="G5" s="83"/>
      <c r="H5" s="10"/>
    </row>
    <row r="6" spans="1:8" ht="35.25" thickBot="1" x14ac:dyDescent="0.3">
      <c r="A6" s="256" t="s">
        <v>16</v>
      </c>
      <c r="B6" s="260" t="s">
        <v>289</v>
      </c>
      <c r="C6" s="86" t="s">
        <v>110</v>
      </c>
      <c r="D6" s="87" t="s">
        <v>111</v>
      </c>
      <c r="E6" s="88" t="s">
        <v>112</v>
      </c>
      <c r="F6" s="88" t="s">
        <v>20</v>
      </c>
      <c r="G6" s="88" t="s">
        <v>157</v>
      </c>
      <c r="H6" s="88" t="s">
        <v>158</v>
      </c>
    </row>
    <row r="7" spans="1:8" x14ac:dyDescent="0.25">
      <c r="A7" s="257"/>
      <c r="B7" s="261" t="s">
        <v>113</v>
      </c>
      <c r="C7" s="267"/>
      <c r="D7" s="267"/>
      <c r="E7" s="267"/>
      <c r="F7" s="267"/>
      <c r="G7" s="267"/>
      <c r="H7" s="267"/>
    </row>
    <row r="8" spans="1:8" x14ac:dyDescent="0.25">
      <c r="A8" s="257"/>
      <c r="B8" s="261" t="s">
        <v>114</v>
      </c>
      <c r="C8" s="267"/>
      <c r="D8" s="267"/>
      <c r="E8" s="267"/>
      <c r="F8" s="267"/>
      <c r="G8" s="267"/>
      <c r="H8" s="267"/>
    </row>
    <row r="9" spans="1:8" ht="26.25" x14ac:dyDescent="0.25">
      <c r="A9" s="104" t="s">
        <v>115</v>
      </c>
      <c r="B9" s="262" t="s">
        <v>338</v>
      </c>
      <c r="C9" s="267"/>
      <c r="D9" s="267"/>
      <c r="E9" s="267"/>
      <c r="F9" s="267"/>
      <c r="G9" s="267"/>
      <c r="H9" s="267">
        <v>3000000</v>
      </c>
    </row>
    <row r="10" spans="1:8" ht="26.25" x14ac:dyDescent="0.25">
      <c r="A10" s="104" t="s">
        <v>120</v>
      </c>
      <c r="B10" s="262" t="s">
        <v>121</v>
      </c>
      <c r="C10" s="267"/>
      <c r="D10" s="267"/>
      <c r="E10" s="267"/>
      <c r="F10" s="267"/>
      <c r="G10" s="267"/>
      <c r="H10" s="267"/>
    </row>
    <row r="11" spans="1:8" x14ac:dyDescent="0.25">
      <c r="A11" s="104" t="s">
        <v>125</v>
      </c>
      <c r="B11" s="109" t="s">
        <v>290</v>
      </c>
      <c r="C11" s="267"/>
      <c r="D11" s="267"/>
      <c r="E11" s="267"/>
      <c r="F11" s="267"/>
      <c r="G11" s="267"/>
      <c r="H11" s="267"/>
    </row>
    <row r="12" spans="1:8" x14ac:dyDescent="0.25">
      <c r="A12" s="104" t="s">
        <v>130</v>
      </c>
      <c r="B12" s="109" t="s">
        <v>131</v>
      </c>
      <c r="C12" s="267">
        <v>1000000</v>
      </c>
      <c r="D12" s="267"/>
      <c r="E12" s="267">
        <v>1000000</v>
      </c>
      <c r="F12" s="267"/>
      <c r="G12" s="267">
        <v>1000000</v>
      </c>
      <c r="H12" s="267">
        <v>1000000</v>
      </c>
    </row>
    <row r="13" spans="1:8" x14ac:dyDescent="0.25">
      <c r="A13" s="104" t="s">
        <v>132</v>
      </c>
      <c r="B13" s="109" t="s">
        <v>133</v>
      </c>
      <c r="C13" s="267"/>
      <c r="D13" s="267"/>
      <c r="E13" s="267"/>
      <c r="F13" s="267"/>
      <c r="G13" s="267"/>
      <c r="H13" s="267"/>
    </row>
    <row r="14" spans="1:8" ht="42" customHeight="1" x14ac:dyDescent="0.25">
      <c r="A14" s="104" t="s">
        <v>134</v>
      </c>
      <c r="B14" s="111" t="s">
        <v>339</v>
      </c>
      <c r="C14" s="267">
        <v>10965000</v>
      </c>
      <c r="D14" s="267"/>
      <c r="E14" s="267">
        <v>10965000</v>
      </c>
      <c r="F14" s="267"/>
      <c r="G14" s="267">
        <v>10965000</v>
      </c>
      <c r="H14" s="267">
        <v>17181000</v>
      </c>
    </row>
    <row r="15" spans="1:8" x14ac:dyDescent="0.25">
      <c r="A15" s="104" t="s">
        <v>136</v>
      </c>
      <c r="B15" s="109" t="s">
        <v>137</v>
      </c>
      <c r="C15" s="267"/>
      <c r="D15" s="267"/>
      <c r="E15" s="267"/>
      <c r="F15" s="267"/>
      <c r="G15" s="267"/>
      <c r="H15" s="267"/>
    </row>
    <row r="16" spans="1:8" x14ac:dyDescent="0.25">
      <c r="A16" s="104" t="s">
        <v>138</v>
      </c>
      <c r="B16" s="111" t="s">
        <v>142</v>
      </c>
      <c r="C16" s="267">
        <f>C17+C18</f>
        <v>144035000</v>
      </c>
      <c r="D16" s="267">
        <f>D17+D18</f>
        <v>0</v>
      </c>
      <c r="E16" s="267">
        <f>E17+E18</f>
        <v>144035000</v>
      </c>
      <c r="F16" s="267"/>
      <c r="G16" s="267">
        <f>G17+G18</f>
        <v>144035000</v>
      </c>
      <c r="H16" s="267">
        <f>H17+H18</f>
        <v>131319000</v>
      </c>
    </row>
    <row r="17" spans="1:9" x14ac:dyDescent="0.25">
      <c r="A17" s="238" t="s">
        <v>5</v>
      </c>
      <c r="B17" s="263" t="s">
        <v>291</v>
      </c>
      <c r="C17" s="268">
        <f>C40-C12-C14-C18</f>
        <v>142570534</v>
      </c>
      <c r="D17" s="268">
        <v>-3457128</v>
      </c>
      <c r="E17" s="268">
        <f>E40-E12-E14-E18</f>
        <v>139113406</v>
      </c>
      <c r="F17" s="268"/>
      <c r="G17" s="268">
        <f>G40-G12-G14-G18</f>
        <v>139113406</v>
      </c>
      <c r="H17" s="268">
        <f>H40-H12-H14-H18-H9</f>
        <v>130175212</v>
      </c>
    </row>
    <row r="18" spans="1:9" ht="26.25" x14ac:dyDescent="0.25">
      <c r="A18" s="238" t="s">
        <v>7</v>
      </c>
      <c r="B18" s="264" t="s">
        <v>292</v>
      </c>
      <c r="C18" s="267">
        <v>1464466</v>
      </c>
      <c r="D18" s="267">
        <v>3457128</v>
      </c>
      <c r="E18" s="267">
        <f>SUM(C18:D18)</f>
        <v>4921594</v>
      </c>
      <c r="F18" s="267"/>
      <c r="G18" s="267">
        <f>SUM(E18:F18)</f>
        <v>4921594</v>
      </c>
      <c r="H18" s="267">
        <v>1143788</v>
      </c>
    </row>
    <row r="19" spans="1:9" x14ac:dyDescent="0.25">
      <c r="A19" s="104"/>
      <c r="B19" s="102"/>
      <c r="C19" s="267"/>
      <c r="D19" s="267"/>
      <c r="E19" s="267"/>
      <c r="F19" s="267"/>
      <c r="G19" s="267"/>
      <c r="H19" s="267"/>
    </row>
    <row r="20" spans="1:9" ht="16.5" thickBot="1" x14ac:dyDescent="0.3">
      <c r="A20" s="121" t="s">
        <v>278</v>
      </c>
      <c r="B20" s="265" t="s">
        <v>151</v>
      </c>
      <c r="C20" s="269">
        <f>C9+C10+C11+C12+C13+C14+C15+C16</f>
        <v>156000000</v>
      </c>
      <c r="D20" s="269">
        <f>D9+D10+D11+D12+D13+D14+D15+D16</f>
        <v>0</v>
      </c>
      <c r="E20" s="269">
        <f>E9+E10+E11+E12+E13+E14+E15+E16</f>
        <v>156000000</v>
      </c>
      <c r="F20" s="269"/>
      <c r="G20" s="269">
        <f>G9+G10+G11+G12+G13+G14+G15+G16</f>
        <v>156000000</v>
      </c>
      <c r="H20" s="269">
        <f>H9+H10+H11+H12+H13+H14+H15+H16</f>
        <v>152500000</v>
      </c>
    </row>
    <row r="21" spans="1:9" x14ac:dyDescent="0.25">
      <c r="A21" s="225"/>
      <c r="B21" s="226" t="s">
        <v>152</v>
      </c>
      <c r="C21" s="270">
        <f>C20-C23</f>
        <v>156000000</v>
      </c>
      <c r="D21" s="270">
        <f>D20-D23</f>
        <v>0</v>
      </c>
      <c r="E21" s="270">
        <f>E20-E23</f>
        <v>156000000</v>
      </c>
      <c r="F21" s="270"/>
      <c r="G21" s="270">
        <f>G20-G23</f>
        <v>156000000</v>
      </c>
      <c r="H21" s="270">
        <f>H20-H23</f>
        <v>152500000</v>
      </c>
    </row>
    <row r="22" spans="1:9" ht="15.75" thickBot="1" x14ac:dyDescent="0.3">
      <c r="A22" s="228"/>
      <c r="B22" s="126" t="s">
        <v>153</v>
      </c>
      <c r="C22" s="271"/>
      <c r="D22" s="271"/>
      <c r="E22" s="271"/>
      <c r="F22" s="271"/>
      <c r="G22" s="271"/>
      <c r="H22" s="271"/>
      <c r="I22" s="10"/>
    </row>
    <row r="23" spans="1:9" ht="15.75" thickBot="1" x14ac:dyDescent="0.3">
      <c r="A23" s="229"/>
      <c r="B23" s="230" t="s">
        <v>154</v>
      </c>
      <c r="C23" s="271"/>
      <c r="D23" s="271"/>
      <c r="E23" s="271"/>
      <c r="F23" s="271"/>
      <c r="G23" s="271"/>
      <c r="H23" s="271"/>
    </row>
    <row r="24" spans="1:9" ht="15.75" x14ac:dyDescent="0.25">
      <c r="A24" s="231"/>
      <c r="B24" s="266"/>
      <c r="C24" s="272"/>
      <c r="D24" s="272"/>
      <c r="E24" s="272"/>
      <c r="F24" s="272"/>
      <c r="G24" s="272"/>
      <c r="H24" s="272"/>
    </row>
    <row r="25" spans="1:9" ht="15.75" thickBot="1" x14ac:dyDescent="0.3">
      <c r="A25" s="231"/>
      <c r="B25" s="126"/>
      <c r="C25" s="272"/>
      <c r="D25" s="272"/>
      <c r="E25" s="272"/>
      <c r="F25" s="272"/>
      <c r="G25" s="272"/>
      <c r="H25" s="272"/>
    </row>
    <row r="26" spans="1:9" ht="46.5" customHeight="1" thickBot="1" x14ac:dyDescent="0.3">
      <c r="A26" s="256" t="s">
        <v>16</v>
      </c>
      <c r="B26" s="260" t="s">
        <v>279</v>
      </c>
      <c r="C26" s="86" t="s">
        <v>110</v>
      </c>
      <c r="D26" s="87" t="s">
        <v>111</v>
      </c>
      <c r="E26" s="88" t="s">
        <v>112</v>
      </c>
      <c r="F26" s="88" t="s">
        <v>20</v>
      </c>
      <c r="G26" s="88" t="s">
        <v>157</v>
      </c>
      <c r="H26" s="88" t="s">
        <v>158</v>
      </c>
    </row>
    <row r="27" spans="1:9" x14ac:dyDescent="0.25">
      <c r="A27" s="104" t="s">
        <v>115</v>
      </c>
      <c r="B27" s="109" t="s">
        <v>236</v>
      </c>
      <c r="C27" s="267">
        <f>SUM(C28:C32)</f>
        <v>156000000</v>
      </c>
      <c r="D27" s="267">
        <f>SUM(D28:D32)</f>
        <v>0</v>
      </c>
      <c r="E27" s="267">
        <f>SUM(E28:E32)</f>
        <v>156000000</v>
      </c>
      <c r="F27" s="267">
        <v>0</v>
      </c>
      <c r="G27" s="267">
        <f>SUM(G28:G32)</f>
        <v>156000000</v>
      </c>
      <c r="H27" s="267">
        <f>SUM(H28:H32)</f>
        <v>152500000</v>
      </c>
    </row>
    <row r="28" spans="1:9" x14ac:dyDescent="0.25">
      <c r="A28" s="233" t="s">
        <v>5</v>
      </c>
      <c r="B28" s="234" t="s">
        <v>237</v>
      </c>
      <c r="C28" s="268">
        <v>120000000</v>
      </c>
      <c r="D28" s="268"/>
      <c r="E28" s="268">
        <v>120000000</v>
      </c>
      <c r="F28" s="268"/>
      <c r="G28" s="268">
        <v>120000000</v>
      </c>
      <c r="H28" s="268">
        <v>120000000</v>
      </c>
      <c r="I28" s="275"/>
    </row>
    <row r="29" spans="1:9" x14ac:dyDescent="0.25">
      <c r="A29" s="233" t="s">
        <v>7</v>
      </c>
      <c r="B29" s="113" t="s">
        <v>238</v>
      </c>
      <c r="C29" s="268">
        <v>17000000</v>
      </c>
      <c r="D29" s="268"/>
      <c r="E29" s="268">
        <v>17000000</v>
      </c>
      <c r="F29" s="268"/>
      <c r="G29" s="268">
        <v>17000000</v>
      </c>
      <c r="H29" s="268">
        <v>17500000</v>
      </c>
    </row>
    <row r="30" spans="1:9" x14ac:dyDescent="0.25">
      <c r="A30" s="233" t="s">
        <v>8</v>
      </c>
      <c r="B30" s="113" t="s">
        <v>239</v>
      </c>
      <c r="C30" s="268">
        <v>19000000</v>
      </c>
      <c r="D30" s="268"/>
      <c r="E30" s="268">
        <v>19000000</v>
      </c>
      <c r="F30" s="268">
        <v>-686013</v>
      </c>
      <c r="G30" s="268">
        <f>SUM(E30:F30)</f>
        <v>18313987</v>
      </c>
      <c r="H30" s="268">
        <v>15000000</v>
      </c>
    </row>
    <row r="31" spans="1:9" x14ac:dyDescent="0.25">
      <c r="A31" s="233" t="s">
        <v>240</v>
      </c>
      <c r="B31" s="113" t="s">
        <v>241</v>
      </c>
      <c r="C31" s="98"/>
      <c r="D31" s="98"/>
      <c r="E31" s="98"/>
      <c r="F31" s="98"/>
      <c r="G31" s="98"/>
      <c r="H31" s="98"/>
    </row>
    <row r="32" spans="1:9" x14ac:dyDescent="0.25">
      <c r="A32" s="233" t="s">
        <v>242</v>
      </c>
      <c r="B32" s="113" t="s">
        <v>243</v>
      </c>
      <c r="C32" s="98">
        <f>C33+C34</f>
        <v>0</v>
      </c>
      <c r="D32" s="98">
        <f>D33+D34</f>
        <v>0</v>
      </c>
      <c r="E32" s="98">
        <f>E33+E34</f>
        <v>0</v>
      </c>
      <c r="F32" s="268">
        <v>686013</v>
      </c>
      <c r="G32" s="268">
        <f>G33+G34</f>
        <v>686013</v>
      </c>
      <c r="H32" s="268">
        <f>H33+H34</f>
        <v>0</v>
      </c>
    </row>
    <row r="33" spans="1:8" x14ac:dyDescent="0.25">
      <c r="A33" s="236" t="s">
        <v>144</v>
      </c>
      <c r="B33" s="102" t="s">
        <v>244</v>
      </c>
      <c r="C33" s="98"/>
      <c r="D33" s="98"/>
      <c r="E33" s="98"/>
      <c r="F33" s="98">
        <v>686013</v>
      </c>
      <c r="G33" s="98">
        <v>686013</v>
      </c>
      <c r="H33" s="98"/>
    </row>
    <row r="34" spans="1:8" x14ac:dyDescent="0.25">
      <c r="A34" s="236" t="s">
        <v>146</v>
      </c>
      <c r="B34" s="102" t="s">
        <v>245</v>
      </c>
      <c r="C34" s="98"/>
      <c r="D34" s="98"/>
      <c r="E34" s="98"/>
      <c r="F34" s="98"/>
      <c r="G34" s="98"/>
      <c r="H34" s="98"/>
    </row>
    <row r="35" spans="1:8" x14ac:dyDescent="0.25">
      <c r="A35" s="104" t="s">
        <v>120</v>
      </c>
      <c r="B35" s="109" t="s">
        <v>251</v>
      </c>
      <c r="C35" s="105">
        <f>SUM(C36:C38)</f>
        <v>0</v>
      </c>
      <c r="D35" s="105">
        <f>SUM(D36:D38)</f>
        <v>0</v>
      </c>
      <c r="E35" s="105">
        <f>SUM(E36:E38)</f>
        <v>0</v>
      </c>
      <c r="F35" s="105"/>
      <c r="G35" s="105">
        <f>SUM(G36:G38)</f>
        <v>0</v>
      </c>
      <c r="H35" s="105">
        <f>SUM(H36:H38)</f>
        <v>0</v>
      </c>
    </row>
    <row r="36" spans="1:8" x14ac:dyDescent="0.25">
      <c r="A36" s="233" t="s">
        <v>5</v>
      </c>
      <c r="B36" s="113" t="s">
        <v>252</v>
      </c>
      <c r="C36" s="98"/>
      <c r="D36" s="98"/>
      <c r="E36" s="98"/>
      <c r="F36" s="98"/>
      <c r="G36" s="98"/>
      <c r="H36" s="98"/>
    </row>
    <row r="37" spans="1:8" x14ac:dyDescent="0.25">
      <c r="A37" s="233" t="s">
        <v>7</v>
      </c>
      <c r="B37" s="113" t="s">
        <v>253</v>
      </c>
      <c r="C37" s="98"/>
      <c r="D37" s="98"/>
      <c r="E37" s="98"/>
      <c r="F37" s="98"/>
      <c r="G37" s="98"/>
      <c r="H37" s="98"/>
    </row>
    <row r="38" spans="1:8" x14ac:dyDescent="0.25">
      <c r="A38" s="233" t="s">
        <v>8</v>
      </c>
      <c r="B38" s="234" t="s">
        <v>282</v>
      </c>
      <c r="C38" s="98"/>
      <c r="D38" s="98"/>
      <c r="E38" s="98"/>
      <c r="F38" s="98"/>
      <c r="G38" s="98"/>
      <c r="H38" s="98"/>
    </row>
    <row r="39" spans="1:8" ht="16.5" thickBot="1" x14ac:dyDescent="0.3">
      <c r="A39" s="104" t="s">
        <v>125</v>
      </c>
      <c r="B39" s="109" t="s">
        <v>255</v>
      </c>
      <c r="C39" s="273"/>
      <c r="D39" s="273"/>
      <c r="E39" s="273"/>
      <c r="F39" s="273"/>
      <c r="G39" s="273"/>
      <c r="H39" s="273"/>
    </row>
    <row r="40" spans="1:8" ht="16.5" thickBot="1" x14ac:dyDescent="0.3">
      <c r="A40" s="117" t="s">
        <v>130</v>
      </c>
      <c r="B40" s="85" t="s">
        <v>286</v>
      </c>
      <c r="C40" s="118">
        <f>C27+C39+C35</f>
        <v>156000000</v>
      </c>
      <c r="D40" s="118">
        <f>D27+D39+D35</f>
        <v>0</v>
      </c>
      <c r="E40" s="118">
        <f>E27+E39+E35</f>
        <v>156000000</v>
      </c>
      <c r="F40" s="118">
        <v>0</v>
      </c>
      <c r="G40" s="118">
        <f>G27+G39+G35</f>
        <v>156000000</v>
      </c>
      <c r="H40" s="118">
        <f>H27+H39+H35</f>
        <v>152500000</v>
      </c>
    </row>
    <row r="41" spans="1:8" x14ac:dyDescent="0.25">
      <c r="A41" s="258" t="s">
        <v>5</v>
      </c>
      <c r="B41" s="188" t="s">
        <v>152</v>
      </c>
      <c r="C41" s="91">
        <f>C40-C43</f>
        <v>156000000</v>
      </c>
      <c r="D41" s="91"/>
      <c r="E41" s="91">
        <f>E40-E43</f>
        <v>156000000</v>
      </c>
      <c r="F41" s="91"/>
      <c r="G41" s="91">
        <f>G40-G43</f>
        <v>156000000</v>
      </c>
      <c r="H41" s="91">
        <f>H40-H43</f>
        <v>152500000</v>
      </c>
    </row>
    <row r="42" spans="1:8" x14ac:dyDescent="0.25">
      <c r="A42" s="258" t="s">
        <v>7</v>
      </c>
      <c r="B42" s="113" t="s">
        <v>153</v>
      </c>
      <c r="C42" s="98"/>
      <c r="D42" s="98"/>
      <c r="E42" s="98"/>
      <c r="F42" s="98"/>
      <c r="G42" s="98"/>
      <c r="H42" s="98"/>
    </row>
    <row r="43" spans="1:8" x14ac:dyDescent="0.25">
      <c r="A43" s="258" t="s">
        <v>8</v>
      </c>
      <c r="B43" s="113" t="s">
        <v>154</v>
      </c>
      <c r="C43" s="98"/>
      <c r="D43" s="98"/>
      <c r="E43" s="98"/>
      <c r="F43" s="98"/>
      <c r="G43" s="98"/>
      <c r="H43" s="98"/>
    </row>
    <row r="44" spans="1:8" ht="15.75" x14ac:dyDescent="0.25">
      <c r="A44" s="104" t="s">
        <v>132</v>
      </c>
      <c r="B44" s="109" t="s">
        <v>260</v>
      </c>
      <c r="C44" s="274">
        <f>C45+C46</f>
        <v>17</v>
      </c>
      <c r="D44" s="274"/>
      <c r="E44" s="274">
        <f>E45+E46</f>
        <v>17</v>
      </c>
      <c r="F44" s="274"/>
      <c r="G44" s="274">
        <f>G45+G46</f>
        <v>17</v>
      </c>
      <c r="H44" s="274">
        <v>16</v>
      </c>
    </row>
    <row r="45" spans="1:8" x14ac:dyDescent="0.25">
      <c r="A45" s="236" t="s">
        <v>5</v>
      </c>
      <c r="B45" s="234" t="s">
        <v>261</v>
      </c>
      <c r="C45" s="98">
        <v>17</v>
      </c>
      <c r="D45" s="98"/>
      <c r="E45" s="98">
        <v>17</v>
      </c>
      <c r="F45" s="98"/>
      <c r="G45" s="98">
        <v>17</v>
      </c>
      <c r="H45" s="98">
        <v>17</v>
      </c>
    </row>
    <row r="46" spans="1:8" ht="15.75" thickBot="1" x14ac:dyDescent="0.3">
      <c r="A46" s="259" t="s">
        <v>7</v>
      </c>
      <c r="B46" s="122" t="s">
        <v>262</v>
      </c>
      <c r="C46" s="125">
        <v>0</v>
      </c>
      <c r="D46" s="125">
        <v>0</v>
      </c>
      <c r="E46" s="125">
        <v>0</v>
      </c>
      <c r="F46" s="125"/>
      <c r="G46" s="125">
        <v>0</v>
      </c>
      <c r="H46" s="125">
        <v>0</v>
      </c>
    </row>
    <row r="47" spans="1:8" x14ac:dyDescent="0.25">
      <c r="A47" s="10"/>
      <c r="B47" s="10"/>
      <c r="C47" s="10"/>
      <c r="D47" s="10"/>
      <c r="E47" s="10"/>
      <c r="F47" s="10"/>
      <c r="G47" s="10"/>
      <c r="H47" s="10"/>
    </row>
    <row r="48" spans="1:8" x14ac:dyDescent="0.25">
      <c r="A48" s="10"/>
      <c r="B48" s="10"/>
      <c r="C48" s="10"/>
      <c r="D48" s="10"/>
      <c r="E48" s="10"/>
      <c r="F48" s="10"/>
      <c r="G48" s="10"/>
      <c r="H48" s="10"/>
    </row>
    <row r="49" spans="1:8" x14ac:dyDescent="0.25">
      <c r="A49" s="10"/>
      <c r="B49" s="10"/>
      <c r="C49" s="10"/>
      <c r="D49" s="10"/>
      <c r="E49" s="10"/>
      <c r="F49" s="10"/>
      <c r="G49" s="10"/>
      <c r="H49" s="10"/>
    </row>
  </sheetData>
  <mergeCells count="4">
    <mergeCell ref="A1:E1"/>
    <mergeCell ref="A2:C2"/>
    <mergeCell ref="A3:E3"/>
    <mergeCell ref="A4:E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07A1E-CA21-482F-8386-E3EFA7122A53}">
  <dimension ref="A1:J48"/>
  <sheetViews>
    <sheetView topLeftCell="A10" workbookViewId="0">
      <selection activeCell="J19" sqref="J19"/>
    </sheetView>
  </sheetViews>
  <sheetFormatPr defaultRowHeight="15" x14ac:dyDescent="0.25"/>
  <cols>
    <col min="1" max="1" width="6.7109375" customWidth="1"/>
    <col min="2" max="2" width="46.5703125" customWidth="1"/>
    <col min="3" max="4" width="0" hidden="1" customWidth="1"/>
    <col min="5" max="5" width="12.7109375" hidden="1" customWidth="1"/>
    <col min="6" max="6" width="11.140625" hidden="1" customWidth="1"/>
    <col min="7" max="7" width="14.7109375" customWidth="1"/>
    <col min="8" max="8" width="15.28515625" customWidth="1"/>
    <col min="10" max="10" width="9.85546875" bestFit="1" customWidth="1"/>
  </cols>
  <sheetData>
    <row r="1" spans="1:8" ht="15.75" x14ac:dyDescent="0.25">
      <c r="A1" s="323" t="s">
        <v>287</v>
      </c>
      <c r="B1" s="323"/>
      <c r="C1" s="323"/>
      <c r="D1" s="323"/>
      <c r="E1" s="317"/>
      <c r="F1" s="279"/>
      <c r="G1" s="279"/>
      <c r="H1" s="281"/>
    </row>
    <row r="2" spans="1:8" ht="15.75" x14ac:dyDescent="0.25">
      <c r="A2" s="323"/>
      <c r="B2" s="323"/>
      <c r="C2" s="323"/>
      <c r="D2" s="255"/>
      <c r="E2" s="255"/>
      <c r="F2" s="255"/>
      <c r="G2" s="255"/>
      <c r="H2" s="255"/>
    </row>
    <row r="3" spans="1:8" ht="30" customHeight="1" x14ac:dyDescent="0.25">
      <c r="A3" s="316" t="s">
        <v>293</v>
      </c>
      <c r="B3" s="316"/>
      <c r="C3" s="316"/>
      <c r="D3" s="316"/>
      <c r="E3" s="324"/>
      <c r="F3" s="280"/>
      <c r="G3" s="280"/>
      <c r="H3" s="282"/>
    </row>
    <row r="4" spans="1:8" x14ac:dyDescent="0.25">
      <c r="A4" s="10"/>
      <c r="B4" s="319"/>
      <c r="C4" s="320"/>
      <c r="D4" s="321"/>
      <c r="E4" s="321"/>
      <c r="F4" s="10"/>
      <c r="G4" s="10"/>
      <c r="H4" s="10"/>
    </row>
    <row r="5" spans="1:8" ht="15.75" thickBot="1" x14ac:dyDescent="0.3">
      <c r="A5" s="10"/>
      <c r="B5" s="10"/>
      <c r="C5" s="276"/>
      <c r="D5" s="10"/>
      <c r="E5" s="276" t="s">
        <v>98</v>
      </c>
      <c r="F5" s="10"/>
      <c r="G5" s="83"/>
      <c r="H5" s="83" t="s">
        <v>98</v>
      </c>
    </row>
    <row r="6" spans="1:8" ht="42.75" customHeight="1" thickBot="1" x14ac:dyDescent="0.3">
      <c r="A6" s="256" t="s">
        <v>16</v>
      </c>
      <c r="B6" s="260" t="s">
        <v>289</v>
      </c>
      <c r="C6" s="86" t="s">
        <v>110</v>
      </c>
      <c r="D6" s="87" t="s">
        <v>111</v>
      </c>
      <c r="E6" s="88" t="s">
        <v>112</v>
      </c>
      <c r="F6" s="88" t="s">
        <v>20</v>
      </c>
      <c r="G6" s="88" t="s">
        <v>157</v>
      </c>
      <c r="H6" s="88" t="s">
        <v>158</v>
      </c>
    </row>
    <row r="7" spans="1:8" x14ac:dyDescent="0.25">
      <c r="A7" s="257"/>
      <c r="B7" s="261" t="s">
        <v>113</v>
      </c>
      <c r="C7" s="267"/>
      <c r="D7" s="267"/>
      <c r="E7" s="267"/>
      <c r="F7" s="267"/>
      <c r="G7" s="267"/>
      <c r="H7" s="267"/>
    </row>
    <row r="8" spans="1:8" x14ac:dyDescent="0.25">
      <c r="A8" s="257"/>
      <c r="B8" s="261" t="s">
        <v>114</v>
      </c>
      <c r="C8" s="267"/>
      <c r="D8" s="267"/>
      <c r="E8" s="267"/>
      <c r="F8" s="267"/>
      <c r="G8" s="267"/>
      <c r="H8" s="267"/>
    </row>
    <row r="9" spans="1:8" ht="26.25" x14ac:dyDescent="0.25">
      <c r="A9" s="104" t="s">
        <v>115</v>
      </c>
      <c r="B9" s="262" t="s">
        <v>116</v>
      </c>
      <c r="C9" s="267"/>
      <c r="D9" s="267"/>
      <c r="E9" s="267"/>
      <c r="F9" s="267"/>
      <c r="G9" s="267"/>
      <c r="H9" s="267"/>
    </row>
    <row r="10" spans="1:8" ht="26.25" x14ac:dyDescent="0.25">
      <c r="A10" s="104" t="s">
        <v>120</v>
      </c>
      <c r="B10" s="262" t="s">
        <v>121</v>
      </c>
      <c r="C10" s="267"/>
      <c r="D10" s="267"/>
      <c r="E10" s="267"/>
      <c r="F10" s="267"/>
      <c r="G10" s="267"/>
      <c r="H10" s="267"/>
    </row>
    <row r="11" spans="1:8" x14ac:dyDescent="0.25">
      <c r="A11" s="104" t="s">
        <v>125</v>
      </c>
      <c r="B11" s="109" t="s">
        <v>290</v>
      </c>
      <c r="C11" s="267"/>
      <c r="D11" s="267"/>
      <c r="E11" s="267"/>
      <c r="F11" s="267"/>
      <c r="G11" s="267"/>
      <c r="H11" s="267"/>
    </row>
    <row r="12" spans="1:8" x14ac:dyDescent="0.25">
      <c r="A12" s="104" t="s">
        <v>130</v>
      </c>
      <c r="B12" s="109" t="s">
        <v>131</v>
      </c>
      <c r="C12" s="267">
        <v>5850000</v>
      </c>
      <c r="D12" s="267">
        <v>4000000</v>
      </c>
      <c r="E12" s="267">
        <f>SUM(C12:D12)</f>
        <v>9850000</v>
      </c>
      <c r="F12" s="267"/>
      <c r="G12" s="267">
        <f>SUM(E12:F12)</f>
        <v>9850000</v>
      </c>
      <c r="H12" s="267">
        <v>5000000</v>
      </c>
    </row>
    <row r="13" spans="1:8" x14ac:dyDescent="0.25">
      <c r="A13" s="104" t="s">
        <v>132</v>
      </c>
      <c r="B13" s="109" t="s">
        <v>133</v>
      </c>
      <c r="C13" s="267"/>
      <c r="D13" s="267"/>
      <c r="E13" s="267"/>
      <c r="F13" s="267"/>
      <c r="G13" s="267"/>
      <c r="H13" s="267"/>
    </row>
    <row r="14" spans="1:8" x14ac:dyDescent="0.25">
      <c r="A14" s="104" t="s">
        <v>134</v>
      </c>
      <c r="B14" s="109" t="s">
        <v>135</v>
      </c>
      <c r="C14" s="267"/>
      <c r="D14" s="267"/>
      <c r="E14" s="267"/>
      <c r="F14" s="267"/>
      <c r="G14" s="267"/>
      <c r="H14" s="267"/>
    </row>
    <row r="15" spans="1:8" x14ac:dyDescent="0.25">
      <c r="A15" s="104" t="s">
        <v>136</v>
      </c>
      <c r="B15" s="109" t="s">
        <v>137</v>
      </c>
      <c r="C15" s="267"/>
      <c r="D15" s="267"/>
      <c r="E15" s="267"/>
      <c r="F15" s="267"/>
      <c r="G15" s="267"/>
      <c r="H15" s="267"/>
    </row>
    <row r="16" spans="1:8" x14ac:dyDescent="0.25">
      <c r="A16" s="104" t="s">
        <v>138</v>
      </c>
      <c r="B16" s="111" t="s">
        <v>142</v>
      </c>
      <c r="C16" s="267">
        <f>C17+C18</f>
        <v>70160000</v>
      </c>
      <c r="D16" s="267">
        <f>D17+D18</f>
        <v>563145</v>
      </c>
      <c r="E16" s="267">
        <f>E17+E18</f>
        <v>70723145</v>
      </c>
      <c r="F16" s="267"/>
      <c r="G16" s="267">
        <f>G17+G18</f>
        <v>70723145</v>
      </c>
      <c r="H16" s="267">
        <f>H17+H18</f>
        <v>78000000</v>
      </c>
    </row>
    <row r="17" spans="1:10" x14ac:dyDescent="0.25">
      <c r="A17" s="238" t="s">
        <v>5</v>
      </c>
      <c r="B17" s="263" t="s">
        <v>291</v>
      </c>
      <c r="C17" s="268">
        <f>C40-C12-C18</f>
        <v>69109784</v>
      </c>
      <c r="D17" s="268">
        <v>0</v>
      </c>
      <c r="E17" s="268">
        <f>C17</f>
        <v>69109784</v>
      </c>
      <c r="F17" s="268"/>
      <c r="G17" s="268">
        <f>E17</f>
        <v>69109784</v>
      </c>
      <c r="H17" s="268">
        <f>H40-H12-H18</f>
        <v>75115765</v>
      </c>
    </row>
    <row r="18" spans="1:10" x14ac:dyDescent="0.25">
      <c r="A18" s="238" t="s">
        <v>7</v>
      </c>
      <c r="B18" s="264" t="s">
        <v>292</v>
      </c>
      <c r="C18" s="268">
        <v>1050216</v>
      </c>
      <c r="D18" s="268">
        <v>563145</v>
      </c>
      <c r="E18" s="268">
        <f>SUM(C18:D18)</f>
        <v>1613361</v>
      </c>
      <c r="F18" s="268"/>
      <c r="G18" s="268">
        <f>SUM(E18:F18)</f>
        <v>1613361</v>
      </c>
      <c r="H18" s="268">
        <v>2884235</v>
      </c>
    </row>
    <row r="19" spans="1:10" x14ac:dyDescent="0.25">
      <c r="A19" s="104"/>
      <c r="B19" s="102"/>
      <c r="C19" s="267"/>
      <c r="D19" s="267"/>
      <c r="E19" s="267"/>
      <c r="F19" s="267"/>
      <c r="G19" s="267"/>
      <c r="H19" s="267"/>
      <c r="J19" s="10"/>
    </row>
    <row r="20" spans="1:10" ht="16.5" thickBot="1" x14ac:dyDescent="0.3">
      <c r="A20" s="121" t="s">
        <v>278</v>
      </c>
      <c r="B20" s="265" t="s">
        <v>151</v>
      </c>
      <c r="C20" s="277">
        <f>C9+C10+C11+C12+C13+C14+C15+C16</f>
        <v>76010000</v>
      </c>
      <c r="D20" s="277">
        <f>D9+D10+D11+D12+D13+D14+D15+D16</f>
        <v>4563145</v>
      </c>
      <c r="E20" s="277">
        <f>E9+E12+E10+E11+E13+E14+E15+E16</f>
        <v>80573145</v>
      </c>
      <c r="F20" s="277"/>
      <c r="G20" s="277">
        <f>G9+G12+G10+G11+G13+G14+G15+G16</f>
        <v>80573145</v>
      </c>
      <c r="H20" s="277">
        <f>H9+H12+H10+H11+H13+H14+H15+H16</f>
        <v>83000000</v>
      </c>
    </row>
    <row r="21" spans="1:10" x14ac:dyDescent="0.25">
      <c r="A21" s="225"/>
      <c r="B21" s="226" t="s">
        <v>152</v>
      </c>
      <c r="C21" s="270">
        <f>C20</f>
        <v>76010000</v>
      </c>
      <c r="D21" s="270">
        <f>D20</f>
        <v>4563145</v>
      </c>
      <c r="E21" s="270">
        <f>E20</f>
        <v>80573145</v>
      </c>
      <c r="F21" s="270"/>
      <c r="G21" s="270">
        <f>G20</f>
        <v>80573145</v>
      </c>
      <c r="H21" s="270">
        <f>H20</f>
        <v>83000000</v>
      </c>
    </row>
    <row r="22" spans="1:10" x14ac:dyDescent="0.25">
      <c r="A22" s="228"/>
      <c r="B22" s="126" t="s">
        <v>153</v>
      </c>
      <c r="C22" s="241"/>
      <c r="D22" s="241"/>
      <c r="E22" s="241"/>
      <c r="F22" s="241"/>
      <c r="G22" s="241"/>
      <c r="H22" s="241"/>
    </row>
    <row r="23" spans="1:10" ht="15.75" thickBot="1" x14ac:dyDescent="0.3">
      <c r="A23" s="229"/>
      <c r="B23" s="230" t="s">
        <v>154</v>
      </c>
      <c r="C23" s="271"/>
      <c r="D23" s="271"/>
      <c r="E23" s="271"/>
      <c r="F23" s="271"/>
      <c r="G23" s="271"/>
      <c r="H23" s="271"/>
    </row>
    <row r="24" spans="1:10" ht="15.75" x14ac:dyDescent="0.25">
      <c r="A24" s="231"/>
      <c r="B24" s="266"/>
      <c r="C24" s="266"/>
      <c r="D24" s="266"/>
      <c r="E24" s="266"/>
      <c r="F24" s="266"/>
      <c r="G24" s="266"/>
      <c r="H24" s="266"/>
    </row>
    <row r="25" spans="1:10" ht="15.75" thickBot="1" x14ac:dyDescent="0.3">
      <c r="A25" s="231"/>
      <c r="B25" s="126"/>
      <c r="C25" s="272"/>
      <c r="D25" s="272"/>
      <c r="E25" s="272"/>
      <c r="F25" s="272"/>
      <c r="G25" s="272"/>
      <c r="H25" s="272"/>
    </row>
    <row r="26" spans="1:10" ht="35.25" thickBot="1" x14ac:dyDescent="0.3">
      <c r="A26" s="256" t="s">
        <v>16</v>
      </c>
      <c r="B26" s="260" t="s">
        <v>279</v>
      </c>
      <c r="C26" s="86" t="s">
        <v>110</v>
      </c>
      <c r="D26" s="87" t="s">
        <v>111</v>
      </c>
      <c r="E26" s="88" t="s">
        <v>112</v>
      </c>
      <c r="F26" s="88" t="s">
        <v>20</v>
      </c>
      <c r="G26" s="88" t="s">
        <v>157</v>
      </c>
      <c r="H26" s="88" t="s">
        <v>158</v>
      </c>
    </row>
    <row r="27" spans="1:10" x14ac:dyDescent="0.25">
      <c r="A27" s="104" t="s">
        <v>115</v>
      </c>
      <c r="B27" s="109" t="s">
        <v>236</v>
      </c>
      <c r="C27" s="278">
        <f>SUM(C28:C32)</f>
        <v>72190000</v>
      </c>
      <c r="D27" s="278">
        <f>SUM(D28:D32)</f>
        <v>4563145</v>
      </c>
      <c r="E27" s="278">
        <f>SUM(E28:E32)</f>
        <v>76753145</v>
      </c>
      <c r="F27" s="278">
        <v>0</v>
      </c>
      <c r="G27" s="278">
        <f>SUM(G28:G32)</f>
        <v>76753145</v>
      </c>
      <c r="H27" s="278">
        <f>SUM(H28:H32)</f>
        <v>83000000</v>
      </c>
    </row>
    <row r="28" spans="1:10" x14ac:dyDescent="0.25">
      <c r="A28" s="233" t="s">
        <v>5</v>
      </c>
      <c r="B28" s="234" t="s">
        <v>237</v>
      </c>
      <c r="C28" s="268">
        <v>24300000</v>
      </c>
      <c r="D28" s="268">
        <v>563145</v>
      </c>
      <c r="E28" s="268">
        <f>SUM(C28:D28)</f>
        <v>24863145</v>
      </c>
      <c r="F28" s="268"/>
      <c r="G28" s="268">
        <f>SUM(E28:F28)</f>
        <v>24863145</v>
      </c>
      <c r="H28" s="268">
        <v>27000000</v>
      </c>
    </row>
    <row r="29" spans="1:10" x14ac:dyDescent="0.25">
      <c r="A29" s="233" t="s">
        <v>7</v>
      </c>
      <c r="B29" s="113" t="s">
        <v>238</v>
      </c>
      <c r="C29" s="268">
        <v>4000000</v>
      </c>
      <c r="D29" s="268"/>
      <c r="E29" s="268">
        <v>4000000</v>
      </c>
      <c r="F29" s="268"/>
      <c r="G29" s="268">
        <v>4000000</v>
      </c>
      <c r="H29" s="268">
        <v>6000000</v>
      </c>
    </row>
    <row r="30" spans="1:10" x14ac:dyDescent="0.25">
      <c r="A30" s="233" t="s">
        <v>8</v>
      </c>
      <c r="B30" s="113" t="s">
        <v>239</v>
      </c>
      <c r="C30" s="106">
        <v>43890000</v>
      </c>
      <c r="D30" s="106">
        <v>4000000</v>
      </c>
      <c r="E30" s="268">
        <f>SUM(C30:D30)</f>
        <v>47890000</v>
      </c>
      <c r="F30" s="268">
        <v>-218623</v>
      </c>
      <c r="G30" s="268">
        <f>SUM(E30:F30)</f>
        <v>47671377</v>
      </c>
      <c r="H30" s="268">
        <v>50000000</v>
      </c>
    </row>
    <row r="31" spans="1:10" x14ac:dyDescent="0.25">
      <c r="A31" s="233" t="s">
        <v>240</v>
      </c>
      <c r="B31" s="113" t="s">
        <v>241</v>
      </c>
      <c r="C31" s="106"/>
      <c r="D31" s="106"/>
      <c r="E31" s="268"/>
      <c r="F31" s="268"/>
      <c r="G31" s="268"/>
      <c r="H31" s="268"/>
    </row>
    <row r="32" spans="1:10" x14ac:dyDescent="0.25">
      <c r="A32" s="233" t="s">
        <v>242</v>
      </c>
      <c r="B32" s="113" t="s">
        <v>243</v>
      </c>
      <c r="C32" s="106">
        <f>C33+C34</f>
        <v>0</v>
      </c>
      <c r="D32" s="106">
        <f>D33+D34</f>
        <v>0</v>
      </c>
      <c r="E32" s="268">
        <f>E33+E34</f>
        <v>0</v>
      </c>
      <c r="F32" s="268">
        <v>218623</v>
      </c>
      <c r="G32" s="268">
        <f>G33+G34</f>
        <v>218623</v>
      </c>
      <c r="H32" s="268">
        <f>H33+H34</f>
        <v>0</v>
      </c>
    </row>
    <row r="33" spans="1:8" x14ac:dyDescent="0.25">
      <c r="A33" s="236" t="s">
        <v>144</v>
      </c>
      <c r="B33" s="102" t="s">
        <v>294</v>
      </c>
      <c r="C33" s="106"/>
      <c r="D33" s="106"/>
      <c r="E33" s="268"/>
      <c r="F33" s="106">
        <v>218623</v>
      </c>
      <c r="G33" s="106">
        <v>218623</v>
      </c>
      <c r="H33" s="106"/>
    </row>
    <row r="34" spans="1:8" x14ac:dyDescent="0.25">
      <c r="A34" s="236" t="s">
        <v>146</v>
      </c>
      <c r="B34" s="102" t="s">
        <v>245</v>
      </c>
      <c r="C34" s="106"/>
      <c r="D34" s="106"/>
      <c r="E34" s="268"/>
      <c r="F34" s="268"/>
      <c r="G34" s="268"/>
      <c r="H34" s="268"/>
    </row>
    <row r="35" spans="1:8" x14ac:dyDescent="0.25">
      <c r="A35" s="104" t="s">
        <v>120</v>
      </c>
      <c r="B35" s="109" t="s">
        <v>251</v>
      </c>
      <c r="C35" s="98">
        <f>SUM(C36:C38)</f>
        <v>3820000</v>
      </c>
      <c r="D35" s="98">
        <f>SUM(D36:D38)</f>
        <v>0</v>
      </c>
      <c r="E35" s="268">
        <f>SUM(E36:E38)</f>
        <v>3820000</v>
      </c>
      <c r="F35" s="268"/>
      <c r="G35" s="268">
        <f>SUM(G36:G38)</f>
        <v>3820000</v>
      </c>
      <c r="H35" s="268">
        <f>SUM(H36:H38)</f>
        <v>0</v>
      </c>
    </row>
    <row r="36" spans="1:8" x14ac:dyDescent="0.25">
      <c r="A36" s="233" t="s">
        <v>5</v>
      </c>
      <c r="B36" s="113" t="s">
        <v>252</v>
      </c>
      <c r="C36" s="98">
        <v>3820000</v>
      </c>
      <c r="D36" s="98"/>
      <c r="E36" s="268">
        <v>3820000</v>
      </c>
      <c r="F36" s="268"/>
      <c r="G36" s="268">
        <v>3820000</v>
      </c>
      <c r="H36" s="268"/>
    </row>
    <row r="37" spans="1:8" x14ac:dyDescent="0.25">
      <c r="A37" s="233" t="s">
        <v>7</v>
      </c>
      <c r="B37" s="113" t="s">
        <v>253</v>
      </c>
      <c r="C37" s="98"/>
      <c r="D37" s="98"/>
      <c r="E37" s="268"/>
      <c r="F37" s="268"/>
      <c r="G37" s="268"/>
      <c r="H37" s="268"/>
    </row>
    <row r="38" spans="1:8" x14ac:dyDescent="0.25">
      <c r="A38" s="233" t="s">
        <v>8</v>
      </c>
      <c r="B38" s="234" t="s">
        <v>282</v>
      </c>
      <c r="C38" s="98"/>
      <c r="D38" s="98"/>
      <c r="E38" s="268"/>
      <c r="F38" s="268"/>
      <c r="G38" s="268"/>
      <c r="H38" s="268"/>
    </row>
    <row r="39" spans="1:8" ht="16.5" thickBot="1" x14ac:dyDescent="0.3">
      <c r="A39" s="104" t="s">
        <v>125</v>
      </c>
      <c r="B39" s="109" t="s">
        <v>255</v>
      </c>
      <c r="C39" s="274"/>
      <c r="D39" s="274"/>
      <c r="E39" s="274"/>
      <c r="F39" s="274"/>
      <c r="G39" s="274"/>
      <c r="H39" s="274"/>
    </row>
    <row r="40" spans="1:8" ht="16.5" thickBot="1" x14ac:dyDescent="0.3">
      <c r="A40" s="117" t="s">
        <v>130</v>
      </c>
      <c r="B40" s="85" t="s">
        <v>286</v>
      </c>
      <c r="C40" s="118">
        <f>C27+C39+C35</f>
        <v>76010000</v>
      </c>
      <c r="D40" s="118">
        <f>D27+D39+D35</f>
        <v>4563145</v>
      </c>
      <c r="E40" s="118">
        <f>E27+E39+E35</f>
        <v>80573145</v>
      </c>
      <c r="F40" s="118">
        <v>0</v>
      </c>
      <c r="G40" s="118">
        <f>G27+G39+G35</f>
        <v>80573145</v>
      </c>
      <c r="H40" s="118">
        <f>H27+H39+H35</f>
        <v>83000000</v>
      </c>
    </row>
    <row r="41" spans="1:8" x14ac:dyDescent="0.25">
      <c r="A41" s="258" t="s">
        <v>5</v>
      </c>
      <c r="B41" s="188" t="s">
        <v>152</v>
      </c>
      <c r="C41" s="91">
        <f>C40</f>
        <v>76010000</v>
      </c>
      <c r="D41" s="91">
        <f>D40</f>
        <v>4563145</v>
      </c>
      <c r="E41" s="91">
        <f>E40</f>
        <v>80573145</v>
      </c>
      <c r="F41" s="91"/>
      <c r="G41" s="91">
        <f>G40</f>
        <v>80573145</v>
      </c>
      <c r="H41" s="91">
        <f>H40</f>
        <v>83000000</v>
      </c>
    </row>
    <row r="42" spans="1:8" x14ac:dyDescent="0.25">
      <c r="A42" s="258" t="s">
        <v>7</v>
      </c>
      <c r="B42" s="113" t="s">
        <v>153</v>
      </c>
      <c r="C42" s="98"/>
      <c r="D42" s="98"/>
      <c r="E42" s="98"/>
      <c r="F42" s="98"/>
      <c r="G42" s="98"/>
      <c r="H42" s="98"/>
    </row>
    <row r="43" spans="1:8" x14ac:dyDescent="0.25">
      <c r="A43" s="258" t="s">
        <v>8</v>
      </c>
      <c r="B43" s="113" t="s">
        <v>154</v>
      </c>
      <c r="C43" s="98"/>
      <c r="D43" s="98"/>
      <c r="E43" s="98"/>
      <c r="F43" s="98"/>
      <c r="G43" s="98"/>
      <c r="H43" s="98"/>
    </row>
    <row r="44" spans="1:8" ht="15.75" x14ac:dyDescent="0.25">
      <c r="A44" s="104" t="s">
        <v>132</v>
      </c>
      <c r="B44" s="109" t="s">
        <v>260</v>
      </c>
      <c r="C44" s="274">
        <v>5</v>
      </c>
      <c r="D44" s="274"/>
      <c r="E44" s="274">
        <v>5</v>
      </c>
      <c r="F44" s="274"/>
      <c r="G44" s="274">
        <v>5</v>
      </c>
      <c r="H44" s="274">
        <v>4</v>
      </c>
    </row>
    <row r="45" spans="1:8" x14ac:dyDescent="0.25">
      <c r="A45" s="236" t="s">
        <v>5</v>
      </c>
      <c r="B45" s="234" t="s">
        <v>261</v>
      </c>
      <c r="C45" s="98">
        <v>6</v>
      </c>
      <c r="D45" s="98"/>
      <c r="E45" s="98">
        <v>6</v>
      </c>
      <c r="F45" s="98"/>
      <c r="G45" s="98">
        <v>6</v>
      </c>
      <c r="H45" s="98">
        <v>6</v>
      </c>
    </row>
    <row r="46" spans="1:8" ht="15.75" thickBot="1" x14ac:dyDescent="0.3">
      <c r="A46" s="259" t="s">
        <v>7</v>
      </c>
      <c r="B46" s="122" t="s">
        <v>262</v>
      </c>
      <c r="C46" s="125">
        <v>0</v>
      </c>
      <c r="D46" s="125"/>
      <c r="E46" s="125">
        <v>0</v>
      </c>
      <c r="F46" s="125"/>
      <c r="G46" s="125">
        <v>0</v>
      </c>
      <c r="H46" s="125">
        <v>0</v>
      </c>
    </row>
    <row r="47" spans="1:8" x14ac:dyDescent="0.25">
      <c r="A47" s="231"/>
      <c r="B47" s="231"/>
      <c r="C47" s="231"/>
      <c r="D47" s="10"/>
      <c r="E47" s="10"/>
      <c r="F47" s="10"/>
      <c r="G47" s="10"/>
      <c r="H47" s="10"/>
    </row>
    <row r="48" spans="1:8" x14ac:dyDescent="0.25">
      <c r="A48" s="218"/>
      <c r="B48" s="126"/>
      <c r="C48" s="10"/>
      <c r="D48" s="10"/>
      <c r="E48" s="10"/>
      <c r="F48" s="10"/>
      <c r="G48" s="10"/>
      <c r="H48" s="10"/>
    </row>
  </sheetData>
  <mergeCells count="4">
    <mergeCell ref="A1:E1"/>
    <mergeCell ref="A2:C2"/>
    <mergeCell ref="A3:E3"/>
    <mergeCell ref="B4:E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CE701-83AD-4560-952E-EE5C0D07B079}">
  <dimension ref="A2:L25"/>
  <sheetViews>
    <sheetView workbookViewId="0">
      <selection activeCell="D8" sqref="D8"/>
    </sheetView>
  </sheetViews>
  <sheetFormatPr defaultRowHeight="15" x14ac:dyDescent="0.25"/>
  <cols>
    <col min="2" max="2" width="41.42578125" customWidth="1"/>
    <col min="3" max="3" width="30.85546875" customWidth="1"/>
    <col min="4" max="5" width="18.7109375" customWidth="1"/>
    <col min="7" max="7" width="11.28515625" bestFit="1" customWidth="1"/>
    <col min="12" max="12" width="17" customWidth="1"/>
  </cols>
  <sheetData>
    <row r="2" spans="2:12" ht="18.75" x14ac:dyDescent="0.3">
      <c r="B2" s="68" t="s">
        <v>85</v>
      </c>
      <c r="C2" s="68"/>
      <c r="D2" s="70"/>
      <c r="E2" s="70"/>
      <c r="F2" s="61"/>
      <c r="G2" s="61"/>
    </row>
    <row r="3" spans="2:12" ht="15.75" x14ac:dyDescent="0.25">
      <c r="B3" s="70"/>
      <c r="C3" s="70"/>
      <c r="D3" s="211"/>
      <c r="E3" s="211" t="s">
        <v>98</v>
      </c>
      <c r="F3" s="61"/>
      <c r="G3" s="61"/>
    </row>
    <row r="4" spans="2:12" ht="15.75" x14ac:dyDescent="0.25">
      <c r="B4" s="65"/>
      <c r="C4" s="65" t="s">
        <v>54</v>
      </c>
      <c r="D4" s="65" t="s">
        <v>97</v>
      </c>
      <c r="E4" s="65" t="s">
        <v>99</v>
      </c>
      <c r="F4" s="61"/>
      <c r="G4" s="61"/>
    </row>
    <row r="5" spans="2:12" ht="15.75" x14ac:dyDescent="0.25">
      <c r="B5" s="45" t="s">
        <v>13</v>
      </c>
      <c r="C5" s="48">
        <v>6586000</v>
      </c>
      <c r="D5" s="48">
        <v>16686000</v>
      </c>
      <c r="E5" s="39">
        <v>17000000</v>
      </c>
      <c r="F5" s="61"/>
      <c r="G5" s="61"/>
    </row>
    <row r="6" spans="2:12" ht="15.75" x14ac:dyDescent="0.25">
      <c r="B6" s="45" t="s">
        <v>2</v>
      </c>
      <c r="C6" s="48">
        <v>398050000</v>
      </c>
      <c r="D6" s="48">
        <v>34500000</v>
      </c>
      <c r="E6" s="39">
        <v>36000000</v>
      </c>
      <c r="F6" s="61"/>
      <c r="G6" s="61"/>
    </row>
    <row r="7" spans="2:12" ht="15.75" x14ac:dyDescent="0.25">
      <c r="B7" s="45" t="s">
        <v>12</v>
      </c>
      <c r="C7" s="48">
        <v>5600000</v>
      </c>
      <c r="D7" s="48">
        <v>2120000</v>
      </c>
      <c r="E7" s="39">
        <v>3000000</v>
      </c>
      <c r="F7" s="61"/>
      <c r="G7" s="61"/>
    </row>
    <row r="8" spans="2:12" ht="15.75" x14ac:dyDescent="0.25">
      <c r="B8" s="45" t="s">
        <v>273</v>
      </c>
      <c r="C8" s="48">
        <v>297570000</v>
      </c>
      <c r="D8" s="71"/>
      <c r="E8" s="39">
        <v>50000000</v>
      </c>
      <c r="F8" s="212"/>
      <c r="G8" s="212"/>
      <c r="H8" s="81"/>
      <c r="I8" s="81"/>
      <c r="J8" s="81"/>
    </row>
    <row r="9" spans="2:12" ht="15.75" x14ac:dyDescent="0.25">
      <c r="B9" s="45" t="s">
        <v>52</v>
      </c>
      <c r="C9" s="48">
        <v>8476000</v>
      </c>
      <c r="D9" s="48">
        <v>10322000</v>
      </c>
      <c r="E9" s="39">
        <v>11000000</v>
      </c>
      <c r="F9" s="61"/>
      <c r="G9" s="61"/>
    </row>
    <row r="10" spans="2:12" ht="15.75" x14ac:dyDescent="0.25">
      <c r="B10" s="45" t="s">
        <v>86</v>
      </c>
      <c r="C10" s="48">
        <v>358037000</v>
      </c>
      <c r="D10" s="48">
        <f>SUM(D5:D9)</f>
        <v>63628000</v>
      </c>
      <c r="E10" s="48">
        <f>SUM(E5:E9)</f>
        <v>117000000</v>
      </c>
      <c r="F10" s="61"/>
      <c r="G10" s="61"/>
    </row>
    <row r="11" spans="2:12" ht="15.75" x14ac:dyDescent="0.25">
      <c r="B11" s="61"/>
      <c r="C11" s="61"/>
      <c r="D11" s="69"/>
      <c r="E11" s="69"/>
      <c r="F11" s="61"/>
      <c r="G11" s="69"/>
      <c r="L11" s="10"/>
    </row>
    <row r="12" spans="2:12" x14ac:dyDescent="0.25">
      <c r="D12" s="10"/>
      <c r="E12" s="10"/>
    </row>
    <row r="13" spans="2:12" ht="15.75" x14ac:dyDescent="0.25">
      <c r="B13" s="61"/>
      <c r="C13" s="10"/>
      <c r="D13" s="10"/>
      <c r="E13" s="10"/>
    </row>
    <row r="14" spans="2:12" x14ac:dyDescent="0.25">
      <c r="C14" s="10"/>
      <c r="D14" s="10"/>
      <c r="E14" s="10"/>
    </row>
    <row r="15" spans="2:12" x14ac:dyDescent="0.25">
      <c r="C15" s="10"/>
      <c r="D15" s="10"/>
      <c r="E15" s="10"/>
    </row>
    <row r="16" spans="2:12" x14ac:dyDescent="0.25">
      <c r="C16" s="10"/>
      <c r="D16" s="10"/>
      <c r="E16" s="10"/>
    </row>
    <row r="17" spans="1:7" x14ac:dyDescent="0.25">
      <c r="C17" s="10"/>
      <c r="D17" s="10"/>
      <c r="E17" s="10"/>
    </row>
    <row r="18" spans="1:7" x14ac:dyDescent="0.25">
      <c r="A18" t="s">
        <v>94</v>
      </c>
      <c r="C18" s="10"/>
      <c r="D18" s="10"/>
      <c r="E18" s="10"/>
    </row>
    <row r="19" spans="1:7" x14ac:dyDescent="0.25">
      <c r="C19" s="10">
        <f>F19+F20+F21</f>
        <v>17181000</v>
      </c>
      <c r="D19" s="10" t="s">
        <v>272</v>
      </c>
      <c r="E19" s="10"/>
      <c r="F19" s="10">
        <v>5100000</v>
      </c>
      <c r="G19" t="s">
        <v>95</v>
      </c>
    </row>
    <row r="20" spans="1:7" x14ac:dyDescent="0.25">
      <c r="C20" s="10"/>
      <c r="D20" s="10"/>
      <c r="E20" s="10"/>
      <c r="F20" s="10">
        <v>5865000</v>
      </c>
      <c r="G20" t="s">
        <v>96</v>
      </c>
    </row>
    <row r="21" spans="1:7" x14ac:dyDescent="0.25">
      <c r="C21" s="10"/>
      <c r="D21" s="10"/>
      <c r="E21" s="10"/>
      <c r="F21" s="10">
        <v>6216000</v>
      </c>
      <c r="G21" t="s">
        <v>100</v>
      </c>
    </row>
    <row r="22" spans="1:7" x14ac:dyDescent="0.25">
      <c r="C22" s="10"/>
      <c r="D22" s="10"/>
      <c r="E22" s="10"/>
      <c r="F22" s="10"/>
    </row>
    <row r="23" spans="1:7" x14ac:dyDescent="0.25">
      <c r="D23" s="10"/>
      <c r="E23" s="10"/>
      <c r="F23" s="10"/>
    </row>
    <row r="24" spans="1:7" x14ac:dyDescent="0.25">
      <c r="D24" s="10"/>
      <c r="E24" s="10"/>
    </row>
    <row r="25" spans="1:7" x14ac:dyDescent="0.25">
      <c r="D25" s="10"/>
      <c r="E25" s="10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40B88-30DB-44ED-AC4F-ECB02E89E86C}">
  <dimension ref="A1:Q56"/>
  <sheetViews>
    <sheetView topLeftCell="A19" workbookViewId="0">
      <selection activeCell="N20" sqref="N20"/>
    </sheetView>
  </sheetViews>
  <sheetFormatPr defaultRowHeight="15" x14ac:dyDescent="0.25"/>
  <cols>
    <col min="1" max="1" width="7.28515625" customWidth="1"/>
    <col min="2" max="2" width="57.85546875" customWidth="1"/>
    <col min="3" max="3" width="31.28515625" customWidth="1"/>
    <col min="4" max="4" width="14.7109375" bestFit="1" customWidth="1"/>
    <col min="5" max="5" width="11.85546875" bestFit="1" customWidth="1"/>
    <col min="6" max="6" width="26.7109375" hidden="1" customWidth="1"/>
    <col min="7" max="7" width="17.140625" hidden="1" customWidth="1"/>
    <col min="8" max="8" width="24" customWidth="1"/>
    <col min="9" max="9" width="32.140625" customWidth="1"/>
    <col min="10" max="10" width="20.5703125" customWidth="1"/>
    <col min="11" max="13" width="10.85546875" bestFit="1" customWidth="1"/>
    <col min="14" max="14" width="12" bestFit="1" customWidth="1"/>
    <col min="15" max="16" width="10.85546875" bestFit="1" customWidth="1"/>
  </cols>
  <sheetData>
    <row r="1" spans="1:15" ht="18" x14ac:dyDescent="0.25">
      <c r="A1" s="331" t="s">
        <v>178</v>
      </c>
      <c r="B1" s="331"/>
      <c r="C1" s="331"/>
      <c r="D1" s="141"/>
      <c r="E1" s="141"/>
      <c r="F1" s="126"/>
    </row>
    <row r="2" spans="1:15" ht="18" x14ac:dyDescent="0.25">
      <c r="A2" s="331" t="s">
        <v>179</v>
      </c>
      <c r="B2" s="331"/>
      <c r="C2" s="331"/>
      <c r="D2" s="141"/>
      <c r="E2" s="141"/>
      <c r="F2" s="126"/>
    </row>
    <row r="3" spans="1:15" x14ac:dyDescent="0.25">
      <c r="A3" s="142"/>
      <c r="B3" s="141"/>
      <c r="C3" s="141"/>
      <c r="D3" s="141"/>
      <c r="E3" s="141"/>
      <c r="F3" s="126"/>
    </row>
    <row r="4" spans="1:15" x14ac:dyDescent="0.25">
      <c r="A4" s="142"/>
      <c r="B4" s="141"/>
      <c r="C4" s="141"/>
      <c r="D4" s="141"/>
      <c r="E4" s="141"/>
      <c r="F4" s="126"/>
    </row>
    <row r="5" spans="1:15" ht="15.75" x14ac:dyDescent="0.25">
      <c r="A5" s="332" t="s">
        <v>180</v>
      </c>
      <c r="B5" s="332"/>
      <c r="C5" s="332"/>
      <c r="D5" s="333"/>
      <c r="E5" s="333"/>
      <c r="F5" s="333"/>
    </row>
    <row r="6" spans="1:15" ht="15.75" x14ac:dyDescent="0.25">
      <c r="A6" s="143"/>
      <c r="B6" s="144"/>
      <c r="C6" s="144"/>
      <c r="D6" s="141"/>
      <c r="E6" s="141"/>
      <c r="F6" s="126"/>
      <c r="H6" s="329" t="s">
        <v>268</v>
      </c>
      <c r="I6" s="329" t="s">
        <v>269</v>
      </c>
    </row>
    <row r="7" spans="1:15" ht="15.75" thickBot="1" x14ac:dyDescent="0.3">
      <c r="A7" s="136"/>
      <c r="B7" s="136"/>
      <c r="C7" s="136"/>
      <c r="D7" s="136"/>
      <c r="E7" s="145"/>
      <c r="F7" s="146"/>
      <c r="G7" s="206"/>
      <c r="H7" s="330"/>
      <c r="I7" s="330"/>
    </row>
    <row r="8" spans="1:15" ht="25.5" x14ac:dyDescent="0.25">
      <c r="A8" s="147" t="s">
        <v>181</v>
      </c>
      <c r="B8" s="147" t="s">
        <v>182</v>
      </c>
      <c r="C8" s="137" t="s">
        <v>183</v>
      </c>
      <c r="D8" s="137" t="s">
        <v>184</v>
      </c>
      <c r="E8" s="137" t="s">
        <v>185</v>
      </c>
      <c r="F8" s="325" t="s">
        <v>112</v>
      </c>
      <c r="G8" s="327" t="s">
        <v>20</v>
      </c>
      <c r="H8" s="66"/>
      <c r="I8" s="66"/>
    </row>
    <row r="9" spans="1:15" ht="39.75" thickBot="1" x14ac:dyDescent="0.3">
      <c r="A9" s="148" t="s">
        <v>186</v>
      </c>
      <c r="B9" s="148" t="s">
        <v>187</v>
      </c>
      <c r="C9" s="137" t="s">
        <v>188</v>
      </c>
      <c r="D9" s="133">
        <v>6000000</v>
      </c>
      <c r="E9" s="149">
        <v>7.68</v>
      </c>
      <c r="F9" s="326"/>
      <c r="G9" s="328"/>
      <c r="H9" s="133">
        <v>42801010</v>
      </c>
      <c r="I9" s="133">
        <v>50945280</v>
      </c>
      <c r="O9" s="10"/>
    </row>
    <row r="10" spans="1:15" ht="51.75" x14ac:dyDescent="0.25">
      <c r="A10" s="148" t="str">
        <f>A9</f>
        <v>B111</v>
      </c>
      <c r="B10" s="148" t="s">
        <v>270</v>
      </c>
      <c r="C10" s="137" t="s">
        <v>189</v>
      </c>
      <c r="D10" s="133">
        <v>0</v>
      </c>
      <c r="E10" s="137"/>
      <c r="F10" s="133">
        <v>32688586</v>
      </c>
      <c r="G10" s="133"/>
      <c r="H10" s="198"/>
      <c r="I10" s="198">
        <v>38553758</v>
      </c>
      <c r="O10" s="10"/>
    </row>
    <row r="11" spans="1:15" ht="26.25" x14ac:dyDescent="0.25">
      <c r="A11" s="148" t="str">
        <f t="shared" ref="A11:A20" si="0">A10</f>
        <v>B111</v>
      </c>
      <c r="B11" s="148" t="s">
        <v>190</v>
      </c>
      <c r="C11" s="137" t="s">
        <v>191</v>
      </c>
      <c r="D11" s="133">
        <v>26000</v>
      </c>
      <c r="E11" s="137"/>
      <c r="F11" s="133">
        <v>10465000</v>
      </c>
      <c r="G11" s="133"/>
      <c r="H11" s="133">
        <v>10465000</v>
      </c>
      <c r="I11" s="133">
        <v>10465000</v>
      </c>
    </row>
    <row r="12" spans="1:15" x14ac:dyDescent="0.25">
      <c r="A12" s="148" t="str">
        <f t="shared" si="0"/>
        <v>B111</v>
      </c>
      <c r="B12" s="148" t="s">
        <v>192</v>
      </c>
      <c r="C12" s="137" t="s">
        <v>189</v>
      </c>
      <c r="D12" s="133">
        <v>0</v>
      </c>
      <c r="E12" s="137"/>
      <c r="F12" s="133">
        <v>20100000</v>
      </c>
      <c r="G12" s="133"/>
      <c r="H12" s="133">
        <v>20100000</v>
      </c>
      <c r="I12" s="133">
        <v>20100000</v>
      </c>
    </row>
    <row r="13" spans="1:15" x14ac:dyDescent="0.25">
      <c r="A13" s="148" t="str">
        <f t="shared" si="0"/>
        <v>B111</v>
      </c>
      <c r="B13" s="148" t="s">
        <v>193</v>
      </c>
      <c r="C13" s="137" t="s">
        <v>189</v>
      </c>
      <c r="D13" s="133">
        <v>0</v>
      </c>
      <c r="E13" s="137"/>
      <c r="F13" s="133">
        <v>1750320</v>
      </c>
      <c r="G13" s="133"/>
      <c r="H13" s="133">
        <v>1750320</v>
      </c>
      <c r="I13" s="133">
        <v>1750320</v>
      </c>
    </row>
    <row r="14" spans="1:15" x14ac:dyDescent="0.25">
      <c r="A14" s="148" t="str">
        <f t="shared" si="0"/>
        <v>B111</v>
      </c>
      <c r="B14" s="148" t="s">
        <v>194</v>
      </c>
      <c r="C14" s="137" t="s">
        <v>189</v>
      </c>
      <c r="D14" s="137"/>
      <c r="E14" s="137"/>
      <c r="F14" s="133">
        <v>11587275</v>
      </c>
      <c r="G14" s="133"/>
      <c r="H14" s="133">
        <v>11587275</v>
      </c>
      <c r="I14" s="133">
        <v>11522595</v>
      </c>
    </row>
    <row r="15" spans="1:15" x14ac:dyDescent="0.25">
      <c r="A15" s="148" t="str">
        <f t="shared" si="0"/>
        <v>B111</v>
      </c>
      <c r="B15" s="148"/>
      <c r="C15" s="137"/>
      <c r="D15" s="137"/>
      <c r="E15" s="137"/>
      <c r="F15" s="133"/>
      <c r="G15" s="133"/>
      <c r="H15" s="133"/>
      <c r="I15" s="133"/>
    </row>
    <row r="16" spans="1:15" x14ac:dyDescent="0.25">
      <c r="A16" s="148" t="str">
        <f t="shared" si="0"/>
        <v>B111</v>
      </c>
      <c r="B16" s="148" t="s">
        <v>195</v>
      </c>
      <c r="C16" s="137" t="s">
        <v>189</v>
      </c>
      <c r="D16" s="137"/>
      <c r="E16" s="137"/>
      <c r="F16" s="133">
        <v>5177200</v>
      </c>
      <c r="G16" s="133"/>
      <c r="H16" s="133">
        <v>5177200</v>
      </c>
      <c r="I16" s="133">
        <v>5087600</v>
      </c>
    </row>
    <row r="17" spans="1:13" x14ac:dyDescent="0.25">
      <c r="A17" s="148" t="str">
        <f t="shared" si="0"/>
        <v>B111</v>
      </c>
      <c r="B17" s="137" t="s">
        <v>234</v>
      </c>
      <c r="C17" s="137"/>
      <c r="D17" s="137"/>
      <c r="E17" s="137"/>
      <c r="F17" s="152">
        <v>3374542</v>
      </c>
      <c r="G17" s="152"/>
      <c r="H17" s="133">
        <v>3374542</v>
      </c>
      <c r="I17" s="133">
        <v>3374542</v>
      </c>
    </row>
    <row r="18" spans="1:13" x14ac:dyDescent="0.25">
      <c r="A18" s="148" t="str">
        <f t="shared" si="0"/>
        <v>B111</v>
      </c>
      <c r="B18" s="148" t="s">
        <v>196</v>
      </c>
      <c r="C18" s="137" t="s">
        <v>189</v>
      </c>
      <c r="D18" s="133">
        <v>2550</v>
      </c>
      <c r="E18" s="137"/>
      <c r="F18" s="133">
        <v>63750</v>
      </c>
      <c r="G18" s="133"/>
      <c r="H18" s="133">
        <v>63750</v>
      </c>
      <c r="I18" s="133">
        <v>61200</v>
      </c>
    </row>
    <row r="19" spans="1:13" x14ac:dyDescent="0.25">
      <c r="A19" s="148" t="str">
        <f t="shared" si="0"/>
        <v>B111</v>
      </c>
      <c r="B19" s="148" t="s">
        <v>197</v>
      </c>
      <c r="C19" s="137" t="s">
        <v>189</v>
      </c>
      <c r="D19" s="137"/>
      <c r="E19" s="137"/>
      <c r="F19" s="133">
        <v>3300000</v>
      </c>
      <c r="G19" s="133"/>
      <c r="H19" s="133">
        <v>3300000</v>
      </c>
      <c r="I19" s="133">
        <v>3610000</v>
      </c>
    </row>
    <row r="20" spans="1:13" ht="30" x14ac:dyDescent="0.25">
      <c r="A20" s="150" t="str">
        <f t="shared" si="0"/>
        <v>B111</v>
      </c>
      <c r="B20" s="150" t="s">
        <v>198</v>
      </c>
      <c r="C20" s="151" t="s">
        <v>199</v>
      </c>
      <c r="D20" s="151"/>
      <c r="E20" s="151"/>
      <c r="F20" s="152">
        <v>98619097</v>
      </c>
      <c r="G20" s="152"/>
      <c r="H20" s="155">
        <v>98619097</v>
      </c>
      <c r="I20" s="155">
        <f>I9+I11+I12+I13+I14+I16+I17+I18+I19</f>
        <v>106916537</v>
      </c>
      <c r="J20" s="10"/>
      <c r="L20" s="10"/>
      <c r="M20" s="10"/>
    </row>
    <row r="21" spans="1:13" x14ac:dyDescent="0.25">
      <c r="A21" s="148" t="s">
        <v>200</v>
      </c>
      <c r="B21" s="148" t="s">
        <v>201</v>
      </c>
      <c r="C21" s="137"/>
      <c r="D21" s="137"/>
      <c r="E21" s="137"/>
      <c r="F21" s="133"/>
      <c r="G21" s="133"/>
      <c r="H21" s="133"/>
      <c r="I21" s="133"/>
      <c r="J21" s="10"/>
    </row>
    <row r="22" spans="1:13" ht="26.25" x14ac:dyDescent="0.25">
      <c r="A22" s="148" t="str">
        <f>A21</f>
        <v>B112</v>
      </c>
      <c r="B22" s="148" t="s">
        <v>202</v>
      </c>
      <c r="C22" s="137" t="s">
        <v>203</v>
      </c>
      <c r="D22" s="133">
        <v>137000</v>
      </c>
      <c r="E22" s="153">
        <v>68.3</v>
      </c>
      <c r="F22" s="133">
        <v>8450000</v>
      </c>
      <c r="G22" s="133"/>
      <c r="H22" s="133">
        <v>8450000</v>
      </c>
      <c r="I22" s="133">
        <v>11773144</v>
      </c>
      <c r="J22" s="10"/>
    </row>
    <row r="23" spans="1:13" x14ac:dyDescent="0.25">
      <c r="A23" s="148" t="str">
        <f t="shared" ref="A23:A28" si="1">A22</f>
        <v>B112</v>
      </c>
      <c r="B23" s="148" t="s">
        <v>204</v>
      </c>
      <c r="C23" s="137" t="s">
        <v>203</v>
      </c>
      <c r="D23" s="133">
        <v>5980790</v>
      </c>
      <c r="E23" s="153">
        <v>6.4</v>
      </c>
      <c r="F23" s="133">
        <v>32629980</v>
      </c>
      <c r="G23" s="133"/>
      <c r="H23" s="133">
        <v>32629980</v>
      </c>
      <c r="I23" s="10">
        <v>53580800</v>
      </c>
      <c r="J23" s="10"/>
    </row>
    <row r="24" spans="1:13" ht="26.25" x14ac:dyDescent="0.25">
      <c r="A24" s="148" t="str">
        <f t="shared" si="1"/>
        <v>B112</v>
      </c>
      <c r="B24" s="148" t="s">
        <v>205</v>
      </c>
      <c r="C24" s="137" t="s">
        <v>203</v>
      </c>
      <c r="D24" s="133">
        <v>514000</v>
      </c>
      <c r="E24" s="153">
        <v>3</v>
      </c>
      <c r="F24" s="133">
        <v>1870760</v>
      </c>
      <c r="G24" s="133"/>
      <c r="H24" s="133">
        <v>1870760</v>
      </c>
      <c r="I24">
        <v>2151000</v>
      </c>
      <c r="J24" s="10"/>
    </row>
    <row r="25" spans="1:13" ht="26.25" x14ac:dyDescent="0.25">
      <c r="A25" s="148" t="str">
        <f t="shared" si="1"/>
        <v>B112</v>
      </c>
      <c r="B25" s="148" t="s">
        <v>206</v>
      </c>
      <c r="C25" s="137" t="s">
        <v>203</v>
      </c>
      <c r="D25" s="137">
        <v>4421000</v>
      </c>
      <c r="E25" s="137">
        <v>4</v>
      </c>
      <c r="F25" s="133">
        <v>15512000</v>
      </c>
      <c r="G25" s="133"/>
      <c r="H25" s="133">
        <v>15512000</v>
      </c>
      <c r="I25" s="133">
        <v>21072000</v>
      </c>
    </row>
    <row r="26" spans="1:13" ht="26.25" x14ac:dyDescent="0.25">
      <c r="A26" s="148" t="str">
        <f t="shared" si="1"/>
        <v>B112</v>
      </c>
      <c r="B26" s="148" t="s">
        <v>207</v>
      </c>
      <c r="C26" s="137" t="s">
        <v>203</v>
      </c>
      <c r="D26" s="137">
        <v>189000</v>
      </c>
      <c r="E26" s="137">
        <v>5</v>
      </c>
      <c r="F26" s="133">
        <v>1323000</v>
      </c>
      <c r="G26" s="133"/>
      <c r="H26" s="133">
        <v>1323000</v>
      </c>
      <c r="I26" s="133">
        <v>945000</v>
      </c>
    </row>
    <row r="27" spans="1:13" x14ac:dyDescent="0.25">
      <c r="A27" s="148" t="str">
        <f t="shared" si="1"/>
        <v>B112</v>
      </c>
      <c r="B27" s="148"/>
      <c r="C27" s="137"/>
      <c r="D27" s="137"/>
      <c r="E27" s="137"/>
      <c r="F27" s="133"/>
      <c r="G27" s="133"/>
      <c r="H27" s="133"/>
      <c r="I27" s="133"/>
      <c r="J27" s="10"/>
    </row>
    <row r="28" spans="1:13" ht="30" x14ac:dyDescent="0.25">
      <c r="A28" s="150" t="str">
        <f t="shared" si="1"/>
        <v>B112</v>
      </c>
      <c r="B28" s="150" t="s">
        <v>208</v>
      </c>
      <c r="C28" s="151" t="s">
        <v>189</v>
      </c>
      <c r="D28" s="151"/>
      <c r="E28" s="151"/>
      <c r="F28" s="152">
        <v>59785740</v>
      </c>
      <c r="G28" s="152"/>
      <c r="H28" s="152">
        <v>59785740</v>
      </c>
      <c r="I28" s="152">
        <f>SUM(I22:I26)</f>
        <v>89521944</v>
      </c>
      <c r="J28" s="10">
        <f>I28-H28</f>
        <v>29736204</v>
      </c>
      <c r="K28" s="10"/>
      <c r="L28" s="10"/>
    </row>
    <row r="29" spans="1:13" x14ac:dyDescent="0.25">
      <c r="A29" s="148" t="s">
        <v>209</v>
      </c>
      <c r="B29" s="148" t="s">
        <v>210</v>
      </c>
      <c r="C29" s="137" t="s">
        <v>203</v>
      </c>
      <c r="D29" s="137">
        <v>79610</v>
      </c>
      <c r="E29" s="137">
        <v>50</v>
      </c>
      <c r="F29" s="133">
        <v>4723840</v>
      </c>
      <c r="G29" s="133"/>
      <c r="H29" s="133">
        <v>4723840</v>
      </c>
      <c r="I29" s="133">
        <v>4243000</v>
      </c>
      <c r="J29" s="10"/>
    </row>
    <row r="30" spans="1:13" x14ac:dyDescent="0.25">
      <c r="A30" s="148" t="str">
        <f>A29</f>
        <v>B113</v>
      </c>
      <c r="B30" s="148" t="s">
        <v>211</v>
      </c>
      <c r="C30" s="137" t="s">
        <v>203</v>
      </c>
      <c r="D30" s="137">
        <v>25000</v>
      </c>
      <c r="E30" s="137">
        <v>4</v>
      </c>
      <c r="F30" s="133">
        <v>100000</v>
      </c>
      <c r="G30" s="133"/>
      <c r="H30" s="133">
        <v>100000</v>
      </c>
      <c r="I30" s="133">
        <v>100000</v>
      </c>
    </row>
    <row r="31" spans="1:13" x14ac:dyDescent="0.25">
      <c r="A31" s="148" t="str">
        <f t="shared" ref="A31:A39" si="2">A30</f>
        <v>B113</v>
      </c>
      <c r="B31" s="148" t="s">
        <v>212</v>
      </c>
      <c r="C31" s="137" t="s">
        <v>203</v>
      </c>
      <c r="D31" s="137">
        <v>537000</v>
      </c>
      <c r="E31" s="137">
        <v>5</v>
      </c>
      <c r="F31" s="133">
        <v>2778780</v>
      </c>
      <c r="G31" s="133"/>
      <c r="H31" s="133">
        <v>2778780</v>
      </c>
      <c r="I31" s="133">
        <v>3012500</v>
      </c>
    </row>
    <row r="32" spans="1:13" ht="26.25" x14ac:dyDescent="0.25">
      <c r="A32" s="148" t="str">
        <f t="shared" si="2"/>
        <v>B113</v>
      </c>
      <c r="B32" s="148" t="s">
        <v>271</v>
      </c>
      <c r="C32" s="137" t="s">
        <v>203</v>
      </c>
      <c r="D32" s="137">
        <v>7560900</v>
      </c>
      <c r="E32" s="137">
        <v>0.5</v>
      </c>
      <c r="F32" s="133"/>
      <c r="G32" s="133"/>
      <c r="H32" s="133"/>
      <c r="I32" s="133">
        <v>3780450</v>
      </c>
    </row>
    <row r="33" spans="1:13" ht="26.25" x14ac:dyDescent="0.25">
      <c r="A33" s="148" t="str">
        <f>A31</f>
        <v>B113</v>
      </c>
      <c r="B33" s="148" t="s">
        <v>213</v>
      </c>
      <c r="C33" s="137" t="s">
        <v>203</v>
      </c>
      <c r="D33" s="137">
        <v>6276200</v>
      </c>
      <c r="E33" s="137">
        <v>2</v>
      </c>
      <c r="F33" s="133">
        <v>13632500</v>
      </c>
      <c r="G33" s="133"/>
      <c r="H33" s="133">
        <v>13632500</v>
      </c>
      <c r="I33" s="133">
        <v>13676000</v>
      </c>
    </row>
    <row r="34" spans="1:13" x14ac:dyDescent="0.25">
      <c r="A34" s="148" t="str">
        <f t="shared" si="2"/>
        <v>B113</v>
      </c>
      <c r="B34" s="148" t="s">
        <v>214</v>
      </c>
      <c r="C34" s="137" t="s">
        <v>189</v>
      </c>
      <c r="D34" s="137"/>
      <c r="E34" s="137"/>
      <c r="F34" s="133">
        <v>490000</v>
      </c>
      <c r="G34" s="133"/>
      <c r="H34" s="133">
        <v>490000</v>
      </c>
      <c r="I34" s="133">
        <v>276600</v>
      </c>
    </row>
    <row r="35" spans="1:13" ht="30" x14ac:dyDescent="0.25">
      <c r="A35" s="150" t="str">
        <f t="shared" si="2"/>
        <v>B113</v>
      </c>
      <c r="B35" s="150" t="s">
        <v>215</v>
      </c>
      <c r="C35" s="151" t="s">
        <v>189</v>
      </c>
      <c r="D35" s="151"/>
      <c r="E35" s="151"/>
      <c r="F35" s="152">
        <v>21725120</v>
      </c>
      <c r="G35" s="152"/>
      <c r="H35" s="152">
        <v>21725120</v>
      </c>
      <c r="I35" s="152">
        <f>SUM(I29:I34)</f>
        <v>25088550</v>
      </c>
      <c r="L35" s="10"/>
    </row>
    <row r="36" spans="1:13" x14ac:dyDescent="0.25">
      <c r="A36" s="148" t="str">
        <f t="shared" si="2"/>
        <v>B113</v>
      </c>
      <c r="B36" s="148" t="s">
        <v>216</v>
      </c>
      <c r="C36" s="137" t="s">
        <v>203</v>
      </c>
      <c r="D36" s="137">
        <v>2961000</v>
      </c>
      <c r="E36" s="137">
        <v>5.35</v>
      </c>
      <c r="F36" s="133">
        <v>15175686</v>
      </c>
      <c r="G36" s="133"/>
      <c r="H36" s="133">
        <v>15175686</v>
      </c>
      <c r="I36" s="133">
        <v>19367000</v>
      </c>
    </row>
    <row r="37" spans="1:13" x14ac:dyDescent="0.25">
      <c r="A37" s="148" t="str">
        <f t="shared" si="2"/>
        <v>B113</v>
      </c>
      <c r="B37" s="148" t="s">
        <v>217</v>
      </c>
      <c r="C37" s="137" t="s">
        <v>189</v>
      </c>
      <c r="D37" s="137">
        <v>0</v>
      </c>
      <c r="E37" s="137"/>
      <c r="F37" s="133">
        <v>27449876</v>
      </c>
      <c r="G37" s="133"/>
      <c r="H37" s="133">
        <v>27449876</v>
      </c>
      <c r="I37" s="133">
        <v>23637783</v>
      </c>
    </row>
    <row r="38" spans="1:13" x14ac:dyDescent="0.25">
      <c r="A38" s="148" t="str">
        <f t="shared" si="2"/>
        <v>B113</v>
      </c>
      <c r="B38" s="148" t="s">
        <v>218</v>
      </c>
      <c r="C38" s="137" t="s">
        <v>219</v>
      </c>
      <c r="D38" s="137">
        <v>285</v>
      </c>
      <c r="E38" s="137">
        <v>86</v>
      </c>
      <c r="F38" s="133">
        <v>24510</v>
      </c>
      <c r="G38" s="133"/>
      <c r="H38" s="133">
        <v>24510</v>
      </c>
      <c r="I38" s="133">
        <v>57285</v>
      </c>
      <c r="M38" s="10"/>
    </row>
    <row r="39" spans="1:13" ht="30" x14ac:dyDescent="0.25">
      <c r="A39" s="150" t="str">
        <f t="shared" si="2"/>
        <v>B113</v>
      </c>
      <c r="B39" s="150" t="s">
        <v>220</v>
      </c>
      <c r="C39" s="151" t="s">
        <v>199</v>
      </c>
      <c r="D39" s="151"/>
      <c r="E39" s="151"/>
      <c r="F39" s="152">
        <v>42650072</v>
      </c>
      <c r="G39" s="152"/>
      <c r="H39" s="152">
        <v>42650072</v>
      </c>
      <c r="I39" s="152">
        <f>SUM(I36:I38)</f>
        <v>43062068</v>
      </c>
    </row>
    <row r="40" spans="1:13" x14ac:dyDescent="0.25">
      <c r="A40" s="148"/>
      <c r="B40" s="148"/>
      <c r="C40" s="137"/>
      <c r="D40" s="137"/>
      <c r="E40" s="137"/>
      <c r="F40" s="133"/>
      <c r="G40" s="133"/>
      <c r="H40" s="133"/>
      <c r="I40" s="133"/>
    </row>
    <row r="41" spans="1:13" ht="26.25" x14ac:dyDescent="0.25">
      <c r="A41" s="148" t="s">
        <v>221</v>
      </c>
      <c r="B41" s="148" t="s">
        <v>222</v>
      </c>
      <c r="C41" s="137"/>
      <c r="D41" s="137"/>
      <c r="E41" s="137"/>
      <c r="F41" s="152">
        <v>3618150</v>
      </c>
      <c r="G41" s="152"/>
      <c r="H41" s="152">
        <v>3618150</v>
      </c>
      <c r="I41" s="152">
        <v>4605150</v>
      </c>
      <c r="K41" s="10"/>
    </row>
    <row r="42" spans="1:13" ht="26.25" x14ac:dyDescent="0.25">
      <c r="A42" s="148" t="s">
        <v>221</v>
      </c>
      <c r="B42" s="148" t="s">
        <v>223</v>
      </c>
      <c r="C42" s="137" t="s">
        <v>189</v>
      </c>
      <c r="D42" s="137">
        <v>2213</v>
      </c>
      <c r="E42" s="137"/>
      <c r="F42" s="152">
        <v>4091837</v>
      </c>
      <c r="G42" s="152"/>
      <c r="H42" s="152">
        <v>4091837</v>
      </c>
      <c r="I42" s="152">
        <v>4021021</v>
      </c>
    </row>
    <row r="43" spans="1:13" x14ac:dyDescent="0.25">
      <c r="A43" s="148"/>
      <c r="B43" s="148" t="s">
        <v>224</v>
      </c>
      <c r="C43" s="137"/>
      <c r="D43" s="137"/>
      <c r="E43" s="137"/>
      <c r="F43" s="152"/>
      <c r="G43" s="152"/>
      <c r="H43" s="152"/>
      <c r="I43" s="152"/>
    </row>
    <row r="44" spans="1:13" x14ac:dyDescent="0.25">
      <c r="A44" s="154"/>
      <c r="B44" s="148" t="s">
        <v>225</v>
      </c>
      <c r="C44" s="137"/>
      <c r="D44" s="133">
        <v>0</v>
      </c>
      <c r="E44" s="133">
        <v>0</v>
      </c>
      <c r="F44" s="133"/>
      <c r="G44" s="133"/>
      <c r="H44" s="133"/>
      <c r="I44" s="133"/>
    </row>
    <row r="45" spans="1:13" x14ac:dyDescent="0.25">
      <c r="A45" s="154"/>
      <c r="B45" s="148" t="s">
        <v>226</v>
      </c>
      <c r="C45" s="137"/>
      <c r="D45" s="137"/>
      <c r="E45" s="137"/>
      <c r="F45" s="133"/>
      <c r="G45" s="133"/>
      <c r="H45" s="133"/>
      <c r="I45" s="133"/>
    </row>
    <row r="46" spans="1:13" x14ac:dyDescent="0.25">
      <c r="A46" s="154"/>
      <c r="B46" s="148" t="s">
        <v>227</v>
      </c>
      <c r="C46" s="137"/>
      <c r="D46" s="137"/>
      <c r="E46" s="137"/>
      <c r="F46" s="152">
        <v>10865400</v>
      </c>
      <c r="G46" s="152"/>
      <c r="H46" s="152">
        <v>10865400</v>
      </c>
      <c r="I46" s="152">
        <v>11000000</v>
      </c>
    </row>
    <row r="47" spans="1:13" x14ac:dyDescent="0.25">
      <c r="A47" s="154"/>
      <c r="B47" s="148" t="s">
        <v>228</v>
      </c>
      <c r="C47" s="137"/>
      <c r="D47" s="137"/>
      <c r="E47" s="137"/>
      <c r="F47" s="152">
        <v>2053590</v>
      </c>
      <c r="G47" s="152"/>
      <c r="H47" s="152">
        <v>2053590</v>
      </c>
      <c r="I47" s="152">
        <v>2100000</v>
      </c>
    </row>
    <row r="48" spans="1:13" x14ac:dyDescent="0.25">
      <c r="A48" s="154"/>
      <c r="B48" s="148" t="s">
        <v>229</v>
      </c>
      <c r="C48" s="137"/>
      <c r="D48" s="137"/>
      <c r="E48" s="137"/>
      <c r="F48" s="152"/>
      <c r="G48" s="152"/>
      <c r="H48" s="152"/>
      <c r="I48" s="152"/>
    </row>
    <row r="49" spans="1:17" x14ac:dyDescent="0.25">
      <c r="A49" s="154"/>
      <c r="B49" s="148" t="s">
        <v>230</v>
      </c>
      <c r="C49" s="137"/>
      <c r="D49" s="137"/>
      <c r="E49" s="137"/>
      <c r="F49" s="152">
        <v>10000000</v>
      </c>
      <c r="G49" s="152"/>
      <c r="H49" s="152">
        <v>16803069</v>
      </c>
      <c r="I49" s="152">
        <v>10000000</v>
      </c>
    </row>
    <row r="50" spans="1:17" x14ac:dyDescent="0.25">
      <c r="A50" s="154"/>
      <c r="B50" s="148" t="s">
        <v>231</v>
      </c>
      <c r="C50" s="137"/>
      <c r="D50" s="137"/>
      <c r="E50" s="137"/>
      <c r="F50" s="152">
        <v>10000000</v>
      </c>
      <c r="G50" s="152">
        <v>4498372</v>
      </c>
      <c r="H50" s="152">
        <f t="shared" ref="H50:H51" si="3">F50+G50</f>
        <v>14498372</v>
      </c>
      <c r="I50" s="152"/>
    </row>
    <row r="51" spans="1:17" x14ac:dyDescent="0.25">
      <c r="A51" s="154" t="s">
        <v>232</v>
      </c>
      <c r="B51" s="137" t="s">
        <v>233</v>
      </c>
      <c r="C51" s="66"/>
      <c r="D51" s="66"/>
      <c r="E51" s="66"/>
      <c r="F51" s="66"/>
      <c r="G51" s="155">
        <v>1299121</v>
      </c>
      <c r="H51" s="152">
        <f t="shared" si="3"/>
        <v>1299121</v>
      </c>
      <c r="I51" s="152"/>
    </row>
    <row r="52" spans="1:17" ht="15.75" x14ac:dyDescent="0.25">
      <c r="A52" s="154"/>
      <c r="B52" s="156" t="s">
        <v>93</v>
      </c>
      <c r="C52" s="157"/>
      <c r="D52" s="157"/>
      <c r="E52" s="157"/>
      <c r="F52" s="158">
        <v>263409006</v>
      </c>
      <c r="G52" s="158">
        <f>SUM(G50:G51)</f>
        <v>5797493</v>
      </c>
      <c r="H52" s="158">
        <f>H20+H28+H35+H39+H41+H42+H46+H47+H49+H50+H51</f>
        <v>276009568</v>
      </c>
      <c r="I52" s="158">
        <f>I20+I28+I35+I39+I41+I42+I46+I47+I49+I50+I51</f>
        <v>296315270</v>
      </c>
      <c r="K52" s="10"/>
      <c r="M52" s="10"/>
    </row>
    <row r="53" spans="1:17" x14ac:dyDescent="0.25">
      <c r="A53" s="154"/>
    </row>
    <row r="54" spans="1:17" x14ac:dyDescent="0.25">
      <c r="A54" s="148"/>
      <c r="B54" s="148"/>
      <c r="C54" s="137"/>
      <c r="D54" s="137"/>
      <c r="E54" s="137"/>
      <c r="F54" s="133"/>
      <c r="G54" s="133"/>
      <c r="H54" s="133"/>
      <c r="I54" s="133"/>
      <c r="M54" s="10"/>
      <c r="O54" s="10"/>
      <c r="P54" s="10"/>
      <c r="Q54" s="10">
        <f>I52-P54</f>
        <v>296315270</v>
      </c>
    </row>
    <row r="56" spans="1:17" x14ac:dyDescent="0.25">
      <c r="H56" s="10"/>
      <c r="I56" s="10"/>
    </row>
  </sheetData>
  <mergeCells count="7">
    <mergeCell ref="F8:F9"/>
    <mergeCell ref="G8:G9"/>
    <mergeCell ref="H6:H7"/>
    <mergeCell ref="I6:I7"/>
    <mergeCell ref="A1:C1"/>
    <mergeCell ref="A2:C2"/>
    <mergeCell ref="A5:F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F6586-2748-4DF7-BA26-9666CA6AEF0F}">
  <dimension ref="A1:L19"/>
  <sheetViews>
    <sheetView workbookViewId="0">
      <selection activeCell="Z28" sqref="Z28"/>
    </sheetView>
  </sheetViews>
  <sheetFormatPr defaultRowHeight="15" x14ac:dyDescent="0.25"/>
  <cols>
    <col min="2" max="2" width="32.85546875" bestFit="1" customWidth="1"/>
    <col min="3" max="3" width="16.28515625" customWidth="1"/>
    <col min="4" max="4" width="26.42578125" hidden="1" customWidth="1"/>
    <col min="5" max="5" width="14.5703125" hidden="1" customWidth="1"/>
    <col min="6" max="6" width="20.5703125" hidden="1" customWidth="1"/>
    <col min="7" max="7" width="46.28515625" hidden="1" customWidth="1"/>
    <col min="8" max="8" width="9.7109375" hidden="1" customWidth="1"/>
    <col min="9" max="9" width="47.5703125" hidden="1" customWidth="1"/>
    <col min="10" max="10" width="11.28515625" hidden="1" customWidth="1"/>
    <col min="11" max="11" width="16.28515625" customWidth="1"/>
    <col min="12" max="12" width="14.7109375" customWidth="1"/>
  </cols>
  <sheetData>
    <row r="1" spans="1:12" ht="15.75" customHeight="1" x14ac:dyDescent="0.25">
      <c r="A1" s="2"/>
      <c r="B1" s="337" t="s">
        <v>174</v>
      </c>
      <c r="C1" s="337"/>
      <c r="D1" s="337"/>
      <c r="E1" s="337"/>
      <c r="F1" s="2"/>
      <c r="G1" s="2"/>
      <c r="H1" s="2"/>
      <c r="I1" s="2"/>
      <c r="J1" s="2"/>
      <c r="K1" s="2"/>
      <c r="L1" s="5"/>
    </row>
    <row r="2" spans="1:12" ht="15.75" customHeight="1" x14ac:dyDescent="0.25">
      <c r="A2" s="2"/>
      <c r="B2" s="337"/>
      <c r="C2" s="337"/>
      <c r="D2" s="337"/>
      <c r="E2" s="337"/>
      <c r="F2" s="2"/>
      <c r="G2" s="2"/>
      <c r="H2" s="2"/>
      <c r="I2" s="2"/>
      <c r="J2" s="2"/>
      <c r="K2" s="2"/>
      <c r="L2" s="5"/>
    </row>
    <row r="3" spans="1:12" ht="15.75" customHeight="1" x14ac:dyDescent="0.25">
      <c r="A3" s="2"/>
      <c r="B3" s="2"/>
      <c r="C3" s="5"/>
      <c r="D3" s="2"/>
      <c r="E3" s="2"/>
      <c r="F3" s="2"/>
      <c r="G3" s="2"/>
      <c r="H3" s="2"/>
      <c r="I3" s="2"/>
      <c r="J3" s="2"/>
      <c r="K3" s="2"/>
      <c r="L3" s="5"/>
    </row>
    <row r="4" spans="1:12" ht="16.5" customHeight="1" x14ac:dyDescent="0.25">
      <c r="A4" s="2"/>
      <c r="B4" s="338"/>
      <c r="C4" s="338"/>
      <c r="D4" s="338"/>
      <c r="E4" s="338"/>
      <c r="F4" s="2"/>
      <c r="G4" s="2"/>
      <c r="H4" s="2"/>
      <c r="I4" s="2"/>
      <c r="J4" s="2"/>
      <c r="K4" s="2"/>
      <c r="L4" s="5"/>
    </row>
    <row r="5" spans="1:12" ht="16.5" customHeight="1" x14ac:dyDescent="0.25">
      <c r="A5" s="2"/>
      <c r="B5" s="15"/>
      <c r="C5" s="33"/>
      <c r="F5" s="2"/>
      <c r="G5" s="2"/>
      <c r="H5" s="2"/>
      <c r="I5" s="2"/>
      <c r="J5" s="2"/>
      <c r="K5" s="2"/>
      <c r="L5" s="5"/>
    </row>
    <row r="6" spans="1:12" ht="16.5" customHeight="1" thickBot="1" x14ac:dyDescent="0.3">
      <c r="A6" s="2"/>
      <c r="B6" s="339"/>
      <c r="C6" s="339"/>
      <c r="D6" s="339"/>
      <c r="E6" s="339"/>
      <c r="F6" s="2"/>
      <c r="G6" s="36"/>
      <c r="H6" s="2"/>
      <c r="I6" s="36"/>
      <c r="J6" s="2"/>
      <c r="K6" s="13"/>
      <c r="L6" s="13" t="s">
        <v>98</v>
      </c>
    </row>
    <row r="7" spans="1:12" ht="16.5" customHeight="1" x14ac:dyDescent="0.25">
      <c r="A7" s="2"/>
      <c r="B7" s="340" t="s">
        <v>55</v>
      </c>
      <c r="C7" s="334" t="s">
        <v>63</v>
      </c>
      <c r="D7" s="342" t="s">
        <v>18</v>
      </c>
      <c r="E7" s="345" t="s">
        <v>19</v>
      </c>
      <c r="F7" s="348" t="s">
        <v>20</v>
      </c>
      <c r="G7" s="351" t="s">
        <v>21</v>
      </c>
      <c r="H7" s="348" t="s">
        <v>20</v>
      </c>
      <c r="I7" s="351" t="s">
        <v>22</v>
      </c>
      <c r="J7" s="348" t="s">
        <v>20</v>
      </c>
      <c r="K7" s="334" t="s">
        <v>155</v>
      </c>
      <c r="L7" s="334" t="s">
        <v>156</v>
      </c>
    </row>
    <row r="8" spans="1:12" ht="16.5" customHeight="1" thickBot="1" x14ac:dyDescent="0.3">
      <c r="A8" s="2"/>
      <c r="B8" s="341"/>
      <c r="C8" s="335"/>
      <c r="D8" s="343"/>
      <c r="E8" s="346"/>
      <c r="F8" s="349"/>
      <c r="G8" s="352"/>
      <c r="H8" s="349"/>
      <c r="I8" s="352"/>
      <c r="J8" s="349"/>
      <c r="K8" s="335"/>
      <c r="L8" s="335"/>
    </row>
    <row r="9" spans="1:12" ht="16.5" thickBot="1" x14ac:dyDescent="0.3">
      <c r="A9" s="2"/>
      <c r="B9" s="14" t="s">
        <v>56</v>
      </c>
      <c r="C9" s="336"/>
      <c r="D9" s="344"/>
      <c r="E9" s="347"/>
      <c r="F9" s="350"/>
      <c r="G9" s="353"/>
      <c r="H9" s="350"/>
      <c r="I9" s="353"/>
      <c r="J9" s="350"/>
      <c r="K9" s="336"/>
      <c r="L9" s="336"/>
    </row>
    <row r="10" spans="1:12" ht="16.5" thickBot="1" x14ac:dyDescent="0.3">
      <c r="A10" s="2"/>
      <c r="B10" s="7" t="s">
        <v>57</v>
      </c>
      <c r="C10" s="8">
        <v>135000000</v>
      </c>
      <c r="D10" s="7"/>
      <c r="E10" s="8">
        <f t="shared" ref="E10:E15" si="0">SUM(C10:D10)</f>
        <v>135000000</v>
      </c>
      <c r="F10" s="7">
        <v>0</v>
      </c>
      <c r="G10" s="8">
        <f>E10+F10</f>
        <v>135000000</v>
      </c>
      <c r="H10" s="7">
        <v>0</v>
      </c>
      <c r="I10" s="8">
        <f t="shared" ref="I10:I16" si="1">G10+H10</f>
        <v>135000000</v>
      </c>
      <c r="J10" s="8">
        <v>0</v>
      </c>
      <c r="K10" s="8">
        <v>135000000</v>
      </c>
      <c r="L10" s="8">
        <v>135000000</v>
      </c>
    </row>
    <row r="11" spans="1:12" ht="16.5" thickBot="1" x14ac:dyDescent="0.3">
      <c r="A11" s="2"/>
      <c r="B11" s="7" t="s">
        <v>58</v>
      </c>
      <c r="C11" s="8">
        <v>44700000</v>
      </c>
      <c r="D11" s="7"/>
      <c r="E11" s="8">
        <f t="shared" si="0"/>
        <v>44700000</v>
      </c>
      <c r="F11" s="7">
        <v>0</v>
      </c>
      <c r="G11" s="8">
        <f t="shared" ref="G11:G15" si="2">E11+F11</f>
        <v>44700000</v>
      </c>
      <c r="H11" s="7">
        <v>0</v>
      </c>
      <c r="I11" s="8">
        <f t="shared" si="1"/>
        <v>44700000</v>
      </c>
      <c r="J11" s="8">
        <v>4700000</v>
      </c>
      <c r="K11" s="8">
        <v>35000000</v>
      </c>
      <c r="L11" s="8">
        <v>39000000</v>
      </c>
    </row>
    <row r="12" spans="1:12" ht="16.5" thickBot="1" x14ac:dyDescent="0.3">
      <c r="A12" s="2"/>
      <c r="B12" s="7" t="s">
        <v>59</v>
      </c>
      <c r="C12" s="8">
        <v>4800000</v>
      </c>
      <c r="D12" s="7"/>
      <c r="E12" s="8">
        <f t="shared" si="0"/>
        <v>4800000</v>
      </c>
      <c r="F12" s="7">
        <v>0</v>
      </c>
      <c r="G12" s="8">
        <f t="shared" si="2"/>
        <v>4800000</v>
      </c>
      <c r="H12" s="7">
        <v>0</v>
      </c>
      <c r="I12" s="8">
        <f t="shared" si="1"/>
        <v>4800000</v>
      </c>
      <c r="J12" s="8">
        <v>0</v>
      </c>
      <c r="K12" s="8">
        <v>4500000</v>
      </c>
      <c r="L12" s="8">
        <v>4500000</v>
      </c>
    </row>
    <row r="13" spans="1:12" ht="16.5" thickBot="1" x14ac:dyDescent="0.3">
      <c r="A13" s="2"/>
      <c r="B13" s="7" t="s">
        <v>60</v>
      </c>
      <c r="C13" s="8">
        <v>60000000</v>
      </c>
      <c r="D13" s="8">
        <v>-10000000</v>
      </c>
      <c r="E13" s="8">
        <f t="shared" si="0"/>
        <v>50000000</v>
      </c>
      <c r="F13" s="7">
        <v>0</v>
      </c>
      <c r="G13" s="8">
        <f t="shared" si="2"/>
        <v>50000000</v>
      </c>
      <c r="H13" s="7">
        <v>0</v>
      </c>
      <c r="I13" s="8">
        <f t="shared" si="1"/>
        <v>50000000</v>
      </c>
      <c r="J13" s="8">
        <v>25000000</v>
      </c>
      <c r="K13" s="8">
        <v>50000000</v>
      </c>
      <c r="L13" s="8">
        <v>45000000</v>
      </c>
    </row>
    <row r="14" spans="1:12" ht="32.25" thickBot="1" x14ac:dyDescent="0.3">
      <c r="A14" s="2"/>
      <c r="B14" s="62" t="s">
        <v>61</v>
      </c>
      <c r="C14" s="63">
        <v>75300000</v>
      </c>
      <c r="D14" s="7"/>
      <c r="E14" s="8">
        <f t="shared" si="0"/>
        <v>75300000</v>
      </c>
      <c r="F14" s="7">
        <v>0</v>
      </c>
      <c r="G14" s="8">
        <f t="shared" si="2"/>
        <v>75300000</v>
      </c>
      <c r="H14" s="7">
        <v>0</v>
      </c>
      <c r="I14" s="8">
        <f t="shared" si="1"/>
        <v>75300000</v>
      </c>
      <c r="J14" s="8">
        <v>30300000</v>
      </c>
      <c r="K14" s="8">
        <v>97000000</v>
      </c>
      <c r="L14" s="8">
        <v>90000000</v>
      </c>
    </row>
    <row r="15" spans="1:12" ht="16.5" thickBot="1" x14ac:dyDescent="0.3">
      <c r="A15" s="2"/>
      <c r="B15" s="62" t="s">
        <v>62</v>
      </c>
      <c r="C15" s="63">
        <v>1000000</v>
      </c>
      <c r="D15" s="7"/>
      <c r="E15" s="8">
        <f t="shared" si="0"/>
        <v>1000000</v>
      </c>
      <c r="F15" s="7">
        <v>0</v>
      </c>
      <c r="G15" s="8">
        <f t="shared" si="2"/>
        <v>1000000</v>
      </c>
      <c r="H15" s="7">
        <v>0</v>
      </c>
      <c r="I15" s="8">
        <f t="shared" si="1"/>
        <v>1000000</v>
      </c>
      <c r="J15" s="8">
        <v>0</v>
      </c>
      <c r="K15" s="8">
        <f t="shared" ref="K15" si="3">I15+J15</f>
        <v>1000000</v>
      </c>
      <c r="L15" s="8">
        <v>1500000</v>
      </c>
    </row>
    <row r="16" spans="1:12" ht="16.5" thickBot="1" x14ac:dyDescent="0.3">
      <c r="A16" s="4"/>
      <c r="B16" s="6" t="s">
        <v>0</v>
      </c>
      <c r="C16" s="9">
        <f>SUM(C10:C15)</f>
        <v>320800000</v>
      </c>
      <c r="D16" s="9">
        <f>SUM(D10:D15)</f>
        <v>-10000000</v>
      </c>
      <c r="E16" s="9">
        <f>SUM(E10:E15)</f>
        <v>310800000</v>
      </c>
      <c r="F16" s="6">
        <f>SUM(F10:F15)</f>
        <v>0</v>
      </c>
      <c r="G16" s="9">
        <f>SUM(G10:G15)</f>
        <v>310800000</v>
      </c>
      <c r="H16" s="7">
        <v>0</v>
      </c>
      <c r="I16" s="9">
        <f t="shared" si="1"/>
        <v>310800000</v>
      </c>
      <c r="J16" s="8">
        <f>SUM(J10:J15)</f>
        <v>60000000</v>
      </c>
      <c r="K16" s="9">
        <f>SUM(K10:K15)</f>
        <v>322500000</v>
      </c>
      <c r="L16" s="9">
        <f>SUM(L10:L15)</f>
        <v>315000000</v>
      </c>
    </row>
    <row r="17" spans="1:12" ht="15.75" x14ac:dyDescent="0.25">
      <c r="A17" s="2"/>
      <c r="B17" s="2"/>
      <c r="C17" s="5"/>
      <c r="D17" s="2"/>
      <c r="E17" s="2"/>
      <c r="F17" s="2"/>
      <c r="G17" s="2"/>
      <c r="H17" s="2"/>
      <c r="I17" s="2"/>
      <c r="J17" s="2"/>
      <c r="K17" s="2"/>
      <c r="L17" s="5"/>
    </row>
    <row r="18" spans="1:12" ht="15.75" x14ac:dyDescent="0.25">
      <c r="A18" s="2"/>
      <c r="B18" s="2"/>
      <c r="C18" s="5"/>
      <c r="D18" s="2"/>
      <c r="E18" s="2"/>
      <c r="F18" s="2"/>
      <c r="G18" s="2"/>
      <c r="H18" s="2"/>
      <c r="I18" s="2"/>
      <c r="J18" s="2"/>
      <c r="K18" s="2"/>
      <c r="L18" s="5"/>
    </row>
    <row r="19" spans="1:12" ht="15.75" x14ac:dyDescent="0.25">
      <c r="A19" s="2"/>
      <c r="B19" s="2"/>
      <c r="C19" s="5"/>
      <c r="D19" s="2"/>
      <c r="E19" s="2"/>
      <c r="F19" s="2"/>
      <c r="G19" s="2"/>
      <c r="H19" s="2"/>
      <c r="I19" s="2"/>
      <c r="J19" s="2"/>
      <c r="K19" s="2"/>
      <c r="L19" s="5"/>
    </row>
  </sheetData>
  <mergeCells count="14">
    <mergeCell ref="L7:L9"/>
    <mergeCell ref="K7:K9"/>
    <mergeCell ref="B1:E2"/>
    <mergeCell ref="B4:E4"/>
    <mergeCell ref="B6:E6"/>
    <mergeCell ref="B7:B8"/>
    <mergeCell ref="C7:C9"/>
    <mergeCell ref="D7:D9"/>
    <mergeCell ref="E7:E9"/>
    <mergeCell ref="F7:F9"/>
    <mergeCell ref="G7:G9"/>
    <mergeCell ref="H7:H9"/>
    <mergeCell ref="I7:I9"/>
    <mergeCell ref="J7:J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DF76B-B420-4641-84B5-4EF1D7D6250B}">
  <dimension ref="B2:G27"/>
  <sheetViews>
    <sheetView zoomScale="96" zoomScaleNormal="96" workbookViewId="0">
      <selection activeCell="E21" sqref="E21"/>
    </sheetView>
  </sheetViews>
  <sheetFormatPr defaultRowHeight="15" x14ac:dyDescent="0.25"/>
  <cols>
    <col min="2" max="2" width="91.85546875" bestFit="1" customWidth="1"/>
    <col min="3" max="3" width="54" hidden="1" customWidth="1"/>
    <col min="4" max="5" width="18" customWidth="1"/>
    <col min="6" max="6" width="19.7109375" customWidth="1"/>
    <col min="7" max="7" width="11.28515625" bestFit="1" customWidth="1"/>
  </cols>
  <sheetData>
    <row r="2" spans="2:7" ht="18.75" x14ac:dyDescent="0.3">
      <c r="B2" s="68" t="s">
        <v>89</v>
      </c>
    </row>
    <row r="5" spans="2:7" ht="15.75" x14ac:dyDescent="0.25">
      <c r="B5" s="61"/>
      <c r="C5" s="61"/>
      <c r="D5" s="211"/>
      <c r="E5" s="211" t="s">
        <v>98</v>
      </c>
    </row>
    <row r="6" spans="2:7" ht="15.75" x14ac:dyDescent="0.25">
      <c r="B6" s="65" t="s">
        <v>80</v>
      </c>
      <c r="C6" s="65" t="s">
        <v>54</v>
      </c>
      <c r="D6" s="213" t="s">
        <v>97</v>
      </c>
      <c r="E6" s="213" t="s">
        <v>99</v>
      </c>
    </row>
    <row r="7" spans="2:7" ht="15.75" x14ac:dyDescent="0.25">
      <c r="B7" s="45" t="s">
        <v>81</v>
      </c>
      <c r="C7" s="48">
        <v>13200000</v>
      </c>
      <c r="D7" s="48">
        <v>16000000</v>
      </c>
      <c r="E7" s="48">
        <v>17600000</v>
      </c>
    </row>
    <row r="8" spans="2:7" ht="15.75" x14ac:dyDescent="0.25">
      <c r="B8" s="45" t="s">
        <v>83</v>
      </c>
      <c r="C8" s="48">
        <v>61407000</v>
      </c>
      <c r="D8" s="48">
        <v>72651000</v>
      </c>
      <c r="E8" s="48">
        <v>75000000</v>
      </c>
    </row>
    <row r="9" spans="2:7" ht="15.75" x14ac:dyDescent="0.25">
      <c r="B9" s="45" t="s">
        <v>353</v>
      </c>
      <c r="C9" s="48">
        <v>29242000</v>
      </c>
      <c r="D9" s="48">
        <v>27884120</v>
      </c>
      <c r="E9" s="48">
        <v>25000000</v>
      </c>
      <c r="G9" s="301"/>
    </row>
    <row r="10" spans="2:7" ht="15.75" x14ac:dyDescent="0.25">
      <c r="B10" s="45" t="s">
        <v>347</v>
      </c>
      <c r="C10" s="48"/>
      <c r="D10" s="48">
        <v>18625820</v>
      </c>
      <c r="E10" s="48">
        <v>20000000</v>
      </c>
    </row>
    <row r="11" spans="2:7" ht="15.75" x14ac:dyDescent="0.25">
      <c r="B11" s="45" t="s">
        <v>348</v>
      </c>
      <c r="C11" s="48"/>
      <c r="D11" s="48">
        <v>9258300</v>
      </c>
      <c r="E11" s="48">
        <v>15000000</v>
      </c>
    </row>
    <row r="12" spans="2:7" ht="15.75" x14ac:dyDescent="0.25">
      <c r="B12" s="45" t="s">
        <v>15</v>
      </c>
      <c r="C12" s="48">
        <v>25163</v>
      </c>
      <c r="D12" s="48">
        <v>93286931</v>
      </c>
      <c r="E12" s="48">
        <v>103000000</v>
      </c>
    </row>
    <row r="13" spans="2:7" ht="15.75" x14ac:dyDescent="0.25">
      <c r="B13" s="45" t="s">
        <v>14</v>
      </c>
      <c r="C13" s="48">
        <v>42856000</v>
      </c>
      <c r="D13" s="48">
        <v>70000000</v>
      </c>
      <c r="E13" s="48">
        <v>75000000</v>
      </c>
    </row>
    <row r="14" spans="2:7" ht="15.75" x14ac:dyDescent="0.25">
      <c r="B14" s="45" t="s">
        <v>351</v>
      </c>
      <c r="C14" s="48">
        <v>58053000000</v>
      </c>
      <c r="D14" s="48">
        <v>61777000</v>
      </c>
      <c r="E14" s="48">
        <v>8000000</v>
      </c>
    </row>
    <row r="15" spans="2:7" ht="15.75" x14ac:dyDescent="0.25">
      <c r="B15" s="45" t="s">
        <v>91</v>
      </c>
      <c r="C15" s="48"/>
      <c r="D15" s="48">
        <v>3864000</v>
      </c>
      <c r="E15" s="48">
        <v>3864000</v>
      </c>
      <c r="F15" s="214"/>
    </row>
    <row r="16" spans="2:7" ht="15.75" x14ac:dyDescent="0.25">
      <c r="B16" s="45" t="s">
        <v>77</v>
      </c>
      <c r="C16" s="48">
        <v>5031000</v>
      </c>
      <c r="D16" s="48">
        <v>5313000</v>
      </c>
      <c r="E16" s="48">
        <v>5500000</v>
      </c>
    </row>
    <row r="17" spans="2:6" ht="15.75" x14ac:dyDescent="0.25">
      <c r="B17" s="45" t="s">
        <v>78</v>
      </c>
      <c r="C17" s="48">
        <v>42217000</v>
      </c>
      <c r="D17" s="48">
        <v>60000000</v>
      </c>
      <c r="E17" s="48">
        <v>60000000</v>
      </c>
    </row>
    <row r="18" spans="2:6" ht="15.75" x14ac:dyDescent="0.25">
      <c r="B18" s="45" t="s">
        <v>79</v>
      </c>
      <c r="C18" s="48">
        <v>17043000</v>
      </c>
      <c r="D18" s="48">
        <v>12000000</v>
      </c>
      <c r="E18" s="48">
        <v>12000000</v>
      </c>
    </row>
    <row r="19" spans="2:6" ht="15.75" x14ac:dyDescent="0.25">
      <c r="B19" s="65" t="s">
        <v>82</v>
      </c>
      <c r="C19" s="213">
        <f>SUM(C7:C18)</f>
        <v>58264021163</v>
      </c>
      <c r="D19" s="213">
        <f>SUM(D7:D18)</f>
        <v>450660171</v>
      </c>
      <c r="E19" s="213">
        <f>SUM(E7:E18)</f>
        <v>419964000</v>
      </c>
      <c r="F19" s="10"/>
    </row>
    <row r="20" spans="2:6" ht="15.75" x14ac:dyDescent="0.25">
      <c r="B20" s="215"/>
      <c r="C20" s="216"/>
      <c r="D20" s="217"/>
      <c r="E20" s="217"/>
    </row>
    <row r="21" spans="2:6" ht="33.75" customHeight="1" x14ac:dyDescent="0.25">
      <c r="B21" s="65" t="s">
        <v>90</v>
      </c>
      <c r="C21" s="213" t="e">
        <f>#REF!</f>
        <v>#REF!</v>
      </c>
      <c r="D21" s="213">
        <f>'Átadott pénzeszközök'!H23</f>
        <v>297318640</v>
      </c>
      <c r="E21" s="213">
        <f>'Átadott pénzeszközök'!I23</f>
        <v>323907812</v>
      </c>
      <c r="F21" s="10"/>
    </row>
    <row r="22" spans="2:6" ht="15.75" x14ac:dyDescent="0.25">
      <c r="B22" s="61"/>
      <c r="C22" s="69"/>
      <c r="D22" s="69"/>
      <c r="E22" s="69"/>
    </row>
    <row r="23" spans="2:6" ht="15.75" x14ac:dyDescent="0.25">
      <c r="B23" s="65" t="s">
        <v>84</v>
      </c>
      <c r="C23" s="213">
        <v>8000000</v>
      </c>
      <c r="D23" s="213">
        <v>8000000</v>
      </c>
      <c r="E23" s="213">
        <v>8000000</v>
      </c>
    </row>
    <row r="24" spans="2:6" ht="15.75" x14ac:dyDescent="0.25">
      <c r="B24" s="45"/>
      <c r="C24" s="48"/>
      <c r="D24" s="48"/>
      <c r="E24" s="48"/>
    </row>
    <row r="25" spans="2:6" ht="15.75" x14ac:dyDescent="0.25">
      <c r="B25" s="61"/>
      <c r="C25" s="69"/>
      <c r="D25" s="69"/>
      <c r="E25" s="69"/>
    </row>
    <row r="26" spans="2:6" ht="15.75" x14ac:dyDescent="0.25">
      <c r="B26" s="61"/>
      <c r="C26" s="69"/>
      <c r="D26" s="69"/>
      <c r="E26" s="69"/>
    </row>
    <row r="27" spans="2:6" ht="15.75" x14ac:dyDescent="0.25">
      <c r="B27" s="61"/>
      <c r="C27" s="69"/>
      <c r="D27" s="69"/>
      <c r="E27" s="6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15</vt:i4>
      </vt:variant>
    </vt:vector>
  </HeadingPairs>
  <TitlesOfParts>
    <vt:vector size="15" baseType="lpstr">
      <vt:lpstr>2024. évi I.forduló</vt:lpstr>
      <vt:lpstr>Önkormányzat</vt:lpstr>
      <vt:lpstr>Intézm.összesen</vt:lpstr>
      <vt:lpstr>Balatonszemesi Közös Önk.Hiv.</vt:lpstr>
      <vt:lpstr>Latinovits Zoltán Műv.</vt:lpstr>
      <vt:lpstr>Önkormányzat egyéb bevételek</vt:lpstr>
      <vt:lpstr>Állami támogatások</vt:lpstr>
      <vt:lpstr>Adók </vt:lpstr>
      <vt:lpstr>Önkormányzat kiadásai</vt:lpstr>
      <vt:lpstr>Átadott pénzeszközök</vt:lpstr>
      <vt:lpstr>Beruházások</vt:lpstr>
      <vt:lpstr>Civil szervezetek támogatása</vt:lpstr>
      <vt:lpstr>Tartalék</vt:lpstr>
      <vt:lpstr>Óvoda finanszírozás bemutatása</vt:lpstr>
      <vt:lpstr>"Szemesért" Kft.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2023-02-27T13:56:15Z</cp:lastPrinted>
  <dcterms:created xsi:type="dcterms:W3CDTF">2023-01-17T07:54:30Z</dcterms:created>
  <dcterms:modified xsi:type="dcterms:W3CDTF">2024-01-24T15:04:15Z</dcterms:modified>
</cp:coreProperties>
</file>