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kument\KÉPVISELŐ TESTÜLET\2026. évre\BALATONSZEMES\ELŐTERJESZTÉSEK\2026-02-03\"/>
    </mc:Choice>
  </mc:AlternateContent>
  <xr:revisionPtr revIDLastSave="0" documentId="8_{3D2E1FF6-5368-4E59-A334-537312F9B887}" xr6:coauthVersionLast="47" xr6:coauthVersionMax="47" xr10:uidLastSave="{00000000-0000-0000-0000-000000000000}"/>
  <bookViews>
    <workbookView xWindow="-108" yWindow="-108" windowWidth="23256" windowHeight="12576" tabRatio="854" activeTab="4" xr2:uid="{2A6D5D96-4AED-4079-876C-5F9C8349C3B9}"/>
  </bookViews>
  <sheets>
    <sheet name="2026. évi I.forduló" sheetId="19" r:id="rId1"/>
    <sheet name="Önkormányzat" sheetId="24" r:id="rId2"/>
    <sheet name="Intézm.összesen" sheetId="23" r:id="rId3"/>
    <sheet name="Balatonszemesi Közös Önk.Hiv." sheetId="25" r:id="rId4"/>
    <sheet name="Latinovits Zoltán Műv." sheetId="26" r:id="rId5"/>
    <sheet name="Önkormányzat egyéb bevételek" sheetId="7" r:id="rId6"/>
    <sheet name="Állami támogatások" sheetId="21" r:id="rId7"/>
    <sheet name="Adók " sheetId="3" r:id="rId8"/>
    <sheet name="Önkormányzat kiadásai" sheetId="6" r:id="rId9"/>
    <sheet name="Átadott pénzeszközök" sheetId="20" r:id="rId10"/>
    <sheet name="Beruházások" sheetId="9" r:id="rId11"/>
    <sheet name="Élményfürdő bevétel-kiadás" sheetId="28" r:id="rId12"/>
    <sheet name="Civil szervezetek támogatása" sheetId="10" r:id="rId13"/>
    <sheet name="Óvoda finanszírozás bemutatása" sheetId="16" r:id="rId14"/>
    <sheet name="&quot;Szemesért&quot; Kft." sheetId="18" r:id="rId15"/>
    <sheet name="Tartalék" sheetId="11" r:id="rId16"/>
  </sheets>
  <externalReferences>
    <externalReference r:id="rId17"/>
    <externalReference r:id="rId18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" i="19" l="1"/>
  <c r="K24" i="19"/>
  <c r="H24" i="24"/>
  <c r="H12" i="24"/>
  <c r="C14" i="7"/>
  <c r="I10" i="24"/>
  <c r="L8" i="19" s="1"/>
  <c r="C22" i="9"/>
  <c r="I43" i="24" s="1"/>
  <c r="Y17" i="19" s="1"/>
  <c r="P8" i="20"/>
  <c r="P9" i="20"/>
  <c r="Y6" i="19"/>
  <c r="Y5" i="19"/>
  <c r="L26" i="19"/>
  <c r="L23" i="19" s="1"/>
  <c r="L20" i="19"/>
  <c r="L9" i="19"/>
  <c r="L10" i="19"/>
  <c r="L11" i="19"/>
  <c r="I50" i="24"/>
  <c r="I44" i="24"/>
  <c r="Y18" i="19" s="1"/>
  <c r="C33" i="9"/>
  <c r="P15" i="20" l="1"/>
  <c r="Y11" i="19" s="1"/>
  <c r="F18" i="16"/>
  <c r="G18" i="16"/>
  <c r="H18" i="16"/>
  <c r="I9" i="16"/>
  <c r="I17" i="16"/>
  <c r="I13" i="16"/>
  <c r="I12" i="16"/>
  <c r="G17" i="6"/>
  <c r="I36" i="24" s="1"/>
  <c r="I20" i="24"/>
  <c r="H20" i="25"/>
  <c r="I17" i="24"/>
  <c r="A11" i="21"/>
  <c r="A12" i="21" s="1"/>
  <c r="A13" i="21" s="1"/>
  <c r="A14" i="21" s="1"/>
  <c r="A15" i="21" s="1"/>
  <c r="A16" i="21" s="1"/>
  <c r="A17" i="21" s="1"/>
  <c r="A10" i="21"/>
  <c r="G25" i="7"/>
  <c r="I18" i="26"/>
  <c r="I26" i="26"/>
  <c r="H26" i="26"/>
  <c r="I6" i="26"/>
  <c r="H6" i="26"/>
  <c r="I32" i="26"/>
  <c r="I27" i="26" s="1"/>
  <c r="I40" i="26" s="1"/>
  <c r="I26" i="25"/>
  <c r="H26" i="25"/>
  <c r="I6" i="25"/>
  <c r="H6" i="25"/>
  <c r="I36" i="23"/>
  <c r="I35" i="25"/>
  <c r="I32" i="25"/>
  <c r="I27" i="25" s="1"/>
  <c r="I40" i="25" s="1"/>
  <c r="I32" i="24"/>
  <c r="H32" i="24"/>
  <c r="I6" i="23"/>
  <c r="I26" i="23" s="1"/>
  <c r="H6" i="23"/>
  <c r="I46" i="23"/>
  <c r="I43" i="23"/>
  <c r="I42" i="23"/>
  <c r="I39" i="23"/>
  <c r="I38" i="23"/>
  <c r="I37" i="23"/>
  <c r="I34" i="23"/>
  <c r="I33" i="23"/>
  <c r="I32" i="23"/>
  <c r="I31" i="23"/>
  <c r="I27" i="23" s="1"/>
  <c r="I30" i="23"/>
  <c r="I29" i="23"/>
  <c r="I28" i="23"/>
  <c r="I23" i="23"/>
  <c r="I22" i="23"/>
  <c r="I19" i="23"/>
  <c r="I18" i="23"/>
  <c r="I15" i="23"/>
  <c r="I14" i="23"/>
  <c r="I13" i="23"/>
  <c r="I12" i="23"/>
  <c r="I11" i="23"/>
  <c r="I10" i="23"/>
  <c r="I9" i="23"/>
  <c r="I8" i="23"/>
  <c r="I7" i="23"/>
  <c r="H5" i="24"/>
  <c r="I53" i="24"/>
  <c r="I48" i="24"/>
  <c r="I47" i="24"/>
  <c r="I24" i="24"/>
  <c r="I22" i="24"/>
  <c r="I21" i="24"/>
  <c r="I16" i="24"/>
  <c r="Y7" i="19" l="1"/>
  <c r="I40" i="24"/>
  <c r="L18" i="19"/>
  <c r="I42" i="24"/>
  <c r="I41" i="26"/>
  <c r="I20" i="26"/>
  <c r="I35" i="23"/>
  <c r="I40" i="23" s="1"/>
  <c r="I41" i="23" s="1"/>
  <c r="I41" i="25"/>
  <c r="I11" i="16"/>
  <c r="I16" i="16" s="1"/>
  <c r="D18" i="28"/>
  <c r="C18" i="28"/>
  <c r="C17" i="28"/>
  <c r="G10" i="28"/>
  <c r="F10" i="28"/>
  <c r="E10" i="28"/>
  <c r="E18" i="28" s="1"/>
  <c r="B10" i="28"/>
  <c r="B18" i="28" s="1"/>
  <c r="G9" i="28"/>
  <c r="G18" i="28" s="1"/>
  <c r="F9" i="28"/>
  <c r="F18" i="28" s="1"/>
  <c r="E9" i="28"/>
  <c r="D9" i="28"/>
  <c r="C9" i="28"/>
  <c r="B9" i="28"/>
  <c r="I18" i="16" l="1"/>
  <c r="P17" i="20"/>
  <c r="P22" i="20" s="1"/>
  <c r="Q22" i="20" s="1"/>
  <c r="I16" i="26"/>
  <c r="I21" i="26"/>
  <c r="E47" i="18"/>
  <c r="E13" i="18"/>
  <c r="E7" i="18"/>
  <c r="E2" i="18"/>
  <c r="D2" i="18"/>
  <c r="H8" i="11"/>
  <c r="E48" i="18" l="1"/>
  <c r="Y10" i="19"/>
  <c r="Y9" i="19" s="1"/>
  <c r="I39" i="24"/>
  <c r="I38" i="24" s="1"/>
  <c r="Q24" i="20"/>
  <c r="P24" i="20"/>
  <c r="I16" i="25"/>
  <c r="I20" i="25" s="1"/>
  <c r="I21" i="25" s="1"/>
  <c r="I17" i="23"/>
  <c r="E8" i="18"/>
  <c r="I16" i="23" l="1"/>
  <c r="I20" i="23"/>
  <c r="I21" i="23" s="1"/>
  <c r="I46" i="24"/>
  <c r="J6" i="21"/>
  <c r="M18" i="21"/>
  <c r="M49" i="21" s="1"/>
  <c r="I9" i="24" s="1"/>
  <c r="X3" i="19"/>
  <c r="Y23" i="19"/>
  <c r="Y21" i="19" s="1"/>
  <c r="L33" i="19"/>
  <c r="L25" i="19"/>
  <c r="L24" i="19"/>
  <c r="L19" i="19"/>
  <c r="L15" i="19"/>
  <c r="L14" i="19"/>
  <c r="G19" i="6"/>
  <c r="I33" i="24"/>
  <c r="N16" i="3"/>
  <c r="H26" i="23"/>
  <c r="G26" i="23"/>
  <c r="W9" i="19"/>
  <c r="J10" i="19"/>
  <c r="G37" i="23"/>
  <c r="L16" i="3"/>
  <c r="L7" i="19" l="1"/>
  <c r="I8" i="24"/>
  <c r="Y16" i="19"/>
  <c r="L6" i="19"/>
  <c r="I51" i="24"/>
  <c r="R19" i="6"/>
  <c r="G29" i="23"/>
  <c r="W6" i="19" s="1"/>
  <c r="G28" i="23"/>
  <c r="W5" i="19" s="1"/>
  <c r="G30" i="23"/>
  <c r="I52" i="24" l="1"/>
  <c r="Y4" i="19"/>
  <c r="Y25" i="19"/>
  <c r="Y26" i="19" s="1"/>
  <c r="H18" i="23"/>
  <c r="K19" i="19"/>
  <c r="D13" i="18"/>
  <c r="D7" i="18" l="1"/>
  <c r="J18" i="21" l="1"/>
  <c r="I8" i="20" l="1"/>
  <c r="D47" i="18"/>
  <c r="C47" i="18"/>
  <c r="C13" i="18"/>
  <c r="C7" i="18"/>
  <c r="C8" i="18" s="1"/>
  <c r="C48" i="18" l="1"/>
  <c r="I12" i="24"/>
  <c r="D8" i="18"/>
  <c r="D48" i="18"/>
  <c r="I7" i="24" l="1"/>
  <c r="H36" i="26"/>
  <c r="H9" i="16" l="1"/>
  <c r="H11" i="16" s="1"/>
  <c r="H16" i="16" s="1"/>
  <c r="O17" i="20" s="1"/>
  <c r="B13" i="10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I23" i="19"/>
  <c r="K23" i="19"/>
  <c r="J23" i="19"/>
  <c r="J24" i="20"/>
  <c r="K24" i="20"/>
  <c r="L24" i="20"/>
  <c r="M24" i="20"/>
  <c r="N24" i="20"/>
  <c r="O15" i="20"/>
  <c r="O22" i="20"/>
  <c r="X21" i="19"/>
  <c r="K33" i="19"/>
  <c r="K25" i="19"/>
  <c r="G8" i="11"/>
  <c r="M16" i="3"/>
  <c r="K15" i="19" s="1"/>
  <c r="K14" i="19" s="1"/>
  <c r="H37" i="23"/>
  <c r="H36" i="23"/>
  <c r="B33" i="9"/>
  <c r="H53" i="24"/>
  <c r="J33" i="19"/>
  <c r="H30" i="23"/>
  <c r="H29" i="23"/>
  <c r="H28" i="23"/>
  <c r="H9" i="23"/>
  <c r="J8" i="19" s="1"/>
  <c r="H12" i="23"/>
  <c r="G12" i="23"/>
  <c r="H14" i="23"/>
  <c r="H46" i="23"/>
  <c r="H43" i="23"/>
  <c r="H42" i="23"/>
  <c r="H39" i="23"/>
  <c r="H38" i="23"/>
  <c r="H34" i="23"/>
  <c r="H33" i="23"/>
  <c r="H32" i="23"/>
  <c r="H31" i="23"/>
  <c r="H27" i="23" s="1"/>
  <c r="H23" i="23"/>
  <c r="H22" i="23"/>
  <c r="H19" i="23"/>
  <c r="H15" i="23"/>
  <c r="H13" i="23"/>
  <c r="H11" i="23"/>
  <c r="H10" i="23"/>
  <c r="H8" i="23"/>
  <c r="H7" i="23"/>
  <c r="G46" i="23"/>
  <c r="E46" i="23"/>
  <c r="D46" i="23"/>
  <c r="C46" i="23"/>
  <c r="G45" i="23"/>
  <c r="E45" i="23"/>
  <c r="D45" i="23"/>
  <c r="C45" i="23"/>
  <c r="G44" i="23"/>
  <c r="E44" i="23"/>
  <c r="D44" i="23"/>
  <c r="C44" i="23"/>
  <c r="G43" i="23"/>
  <c r="E43" i="23"/>
  <c r="D43" i="23"/>
  <c r="C43" i="23"/>
  <c r="G42" i="23"/>
  <c r="E42" i="23"/>
  <c r="D42" i="23"/>
  <c r="C42" i="23"/>
  <c r="G41" i="23"/>
  <c r="E41" i="23"/>
  <c r="D41" i="23"/>
  <c r="C41" i="23"/>
  <c r="G40" i="23"/>
  <c r="E40" i="23"/>
  <c r="D40" i="23"/>
  <c r="C40" i="23"/>
  <c r="G39" i="23"/>
  <c r="E39" i="23"/>
  <c r="D39" i="23"/>
  <c r="C39" i="23"/>
  <c r="G38" i="23"/>
  <c r="E38" i="23"/>
  <c r="D38" i="23"/>
  <c r="C38" i="23"/>
  <c r="E37" i="23"/>
  <c r="D37" i="23"/>
  <c r="C37" i="23"/>
  <c r="G36" i="23"/>
  <c r="E36" i="23"/>
  <c r="D36" i="23"/>
  <c r="C36" i="23"/>
  <c r="G35" i="23"/>
  <c r="E35" i="23"/>
  <c r="D35" i="23"/>
  <c r="C35" i="23"/>
  <c r="G34" i="23"/>
  <c r="E34" i="23"/>
  <c r="D34" i="23"/>
  <c r="C34" i="23"/>
  <c r="G33" i="23"/>
  <c r="F33" i="23"/>
  <c r="E33" i="23"/>
  <c r="D33" i="23"/>
  <c r="C33" i="23"/>
  <c r="G32" i="23"/>
  <c r="F32" i="23"/>
  <c r="E32" i="23"/>
  <c r="D32" i="23"/>
  <c r="C32" i="23"/>
  <c r="G31" i="23"/>
  <c r="E31" i="23"/>
  <c r="D31" i="23"/>
  <c r="C31" i="23"/>
  <c r="F30" i="23"/>
  <c r="E30" i="23"/>
  <c r="D30" i="23"/>
  <c r="C30" i="23"/>
  <c r="E29" i="23"/>
  <c r="D29" i="23"/>
  <c r="C29" i="23"/>
  <c r="E28" i="23"/>
  <c r="D28" i="23"/>
  <c r="C28" i="23"/>
  <c r="G27" i="23"/>
  <c r="F27" i="23"/>
  <c r="E27" i="23"/>
  <c r="D27" i="23"/>
  <c r="C27" i="23"/>
  <c r="G23" i="23"/>
  <c r="E23" i="23"/>
  <c r="D23" i="23"/>
  <c r="C23" i="23"/>
  <c r="G22" i="23"/>
  <c r="E22" i="23"/>
  <c r="D22" i="23"/>
  <c r="C22" i="23"/>
  <c r="G21" i="23"/>
  <c r="E21" i="23"/>
  <c r="D21" i="23"/>
  <c r="C21" i="23"/>
  <c r="G20" i="23"/>
  <c r="E20" i="23"/>
  <c r="D20" i="23"/>
  <c r="C20" i="23"/>
  <c r="G19" i="23"/>
  <c r="E19" i="23"/>
  <c r="D19" i="23"/>
  <c r="C19" i="23"/>
  <c r="D18" i="23"/>
  <c r="C18" i="23"/>
  <c r="D17" i="23"/>
  <c r="C17" i="23"/>
  <c r="G16" i="23"/>
  <c r="E16" i="23"/>
  <c r="D16" i="23"/>
  <c r="C16" i="23"/>
  <c r="G15" i="23"/>
  <c r="E15" i="23"/>
  <c r="D15" i="23"/>
  <c r="C15" i="23"/>
  <c r="G14" i="23"/>
  <c r="E14" i="23"/>
  <c r="D14" i="23"/>
  <c r="C14" i="23"/>
  <c r="G13" i="23"/>
  <c r="E13" i="23"/>
  <c r="D13" i="23"/>
  <c r="C13" i="23"/>
  <c r="E12" i="23"/>
  <c r="D12" i="23"/>
  <c r="C12" i="23"/>
  <c r="G11" i="23"/>
  <c r="E11" i="23"/>
  <c r="D11" i="23"/>
  <c r="C11" i="23"/>
  <c r="G10" i="23"/>
  <c r="E10" i="23"/>
  <c r="D10" i="23"/>
  <c r="C10" i="23"/>
  <c r="G9" i="23"/>
  <c r="E9" i="23"/>
  <c r="D9" i="23"/>
  <c r="C9" i="23"/>
  <c r="G8" i="23"/>
  <c r="E8" i="23"/>
  <c r="D8" i="23"/>
  <c r="C8" i="23"/>
  <c r="G7" i="23"/>
  <c r="E7" i="23"/>
  <c r="D7" i="23"/>
  <c r="C7" i="23"/>
  <c r="B22" i="9"/>
  <c r="F8" i="11"/>
  <c r="I9" i="20"/>
  <c r="E22" i="9" l="1"/>
  <c r="K10" i="19"/>
  <c r="H17" i="24"/>
  <c r="X11" i="19"/>
  <c r="O24" i="20"/>
  <c r="F19" i="6" s="1"/>
  <c r="C34" i="9"/>
  <c r="K6" i="19"/>
  <c r="K31" i="19" s="1"/>
  <c r="J24" i="19"/>
  <c r="J25" i="19"/>
  <c r="H35" i="23"/>
  <c r="H40" i="23" s="1"/>
  <c r="H41" i="23" s="1"/>
  <c r="B34" i="9"/>
  <c r="E18" i="23"/>
  <c r="G18" i="23" s="1"/>
  <c r="E17" i="23"/>
  <c r="G17" i="23" s="1"/>
  <c r="W23" i="19"/>
  <c r="W21" i="19" s="1"/>
  <c r="H42" i="24" l="1"/>
  <c r="X16" i="19"/>
  <c r="W16" i="19"/>
  <c r="W37" i="19" s="1"/>
  <c r="G13" i="16"/>
  <c r="H35" i="26"/>
  <c r="H32" i="26"/>
  <c r="H27" i="26" s="1"/>
  <c r="G35" i="26"/>
  <c r="E35" i="26"/>
  <c r="D35" i="26"/>
  <c r="C35" i="26"/>
  <c r="G32" i="26"/>
  <c r="E32" i="26"/>
  <c r="D32" i="26"/>
  <c r="D27" i="26" s="1"/>
  <c r="D40" i="26" s="1"/>
  <c r="D41" i="26" s="1"/>
  <c r="C32" i="26"/>
  <c r="C27" i="26" s="1"/>
  <c r="C40" i="26" s="1"/>
  <c r="E30" i="26"/>
  <c r="E28" i="26"/>
  <c r="E18" i="26"/>
  <c r="D16" i="26"/>
  <c r="D20" i="26" s="1"/>
  <c r="D21" i="26" s="1"/>
  <c r="E12" i="26"/>
  <c r="H32" i="25"/>
  <c r="E27" i="26" l="1"/>
  <c r="E40" i="26" s="1"/>
  <c r="E41" i="26" s="1"/>
  <c r="K32" i="19"/>
  <c r="H40" i="26"/>
  <c r="H20" i="26" s="1"/>
  <c r="H17" i="26" s="1"/>
  <c r="C17" i="26"/>
  <c r="C41" i="26"/>
  <c r="G27" i="26"/>
  <c r="G40" i="26" s="1"/>
  <c r="G41" i="26" s="1"/>
  <c r="H35" i="25"/>
  <c r="H27" i="25"/>
  <c r="E44" i="25"/>
  <c r="C44" i="25"/>
  <c r="G35" i="25"/>
  <c r="E35" i="25"/>
  <c r="D35" i="25"/>
  <c r="C35" i="25"/>
  <c r="G32" i="25"/>
  <c r="E32" i="25"/>
  <c r="E27" i="25" s="1"/>
  <c r="E40" i="25" s="1"/>
  <c r="D32" i="25"/>
  <c r="D27" i="25" s="1"/>
  <c r="D40" i="25" s="1"/>
  <c r="C32" i="25"/>
  <c r="G27" i="25"/>
  <c r="G40" i="25" s="1"/>
  <c r="C27" i="25"/>
  <c r="C40" i="25" s="1"/>
  <c r="E18" i="25"/>
  <c r="D16" i="25"/>
  <c r="D20" i="25" s="1"/>
  <c r="D21" i="25" s="1"/>
  <c r="H16" i="24"/>
  <c r="H37" i="24"/>
  <c r="H10" i="24"/>
  <c r="E53" i="24"/>
  <c r="C53" i="24"/>
  <c r="E50" i="24"/>
  <c r="E48" i="24"/>
  <c r="D48" i="24"/>
  <c r="D46" i="24" s="1"/>
  <c r="C48" i="24"/>
  <c r="C46" i="24" s="1"/>
  <c r="E47" i="24"/>
  <c r="G47" i="24" s="1"/>
  <c r="H47" i="24" s="1"/>
  <c r="C45" i="24"/>
  <c r="C44" i="24"/>
  <c r="F42" i="24"/>
  <c r="F51" i="24" s="1"/>
  <c r="F52" i="24" s="1"/>
  <c r="E42" i="24"/>
  <c r="D42" i="24"/>
  <c r="D51" i="24" s="1"/>
  <c r="C40" i="24"/>
  <c r="C39" i="24"/>
  <c r="G38" i="24"/>
  <c r="E38" i="24"/>
  <c r="D38" i="24"/>
  <c r="D33" i="24" s="1"/>
  <c r="E37" i="24"/>
  <c r="E36" i="24"/>
  <c r="E35" i="24"/>
  <c r="E34" i="24"/>
  <c r="F28" i="24"/>
  <c r="D25" i="24"/>
  <c r="E25" i="24" s="1"/>
  <c r="E24" i="24"/>
  <c r="C24" i="24"/>
  <c r="E22" i="24"/>
  <c r="E21" i="24"/>
  <c r="E17" i="24"/>
  <c r="E16" i="24" s="1"/>
  <c r="D16" i="24"/>
  <c r="C16" i="24"/>
  <c r="E14" i="24"/>
  <c r="C12" i="24"/>
  <c r="E12" i="24" s="1"/>
  <c r="E10" i="24"/>
  <c r="F9" i="24"/>
  <c r="G8" i="24" s="1"/>
  <c r="E8" i="24"/>
  <c r="D8" i="24"/>
  <c r="D27" i="24" s="1"/>
  <c r="D28" i="24" s="1"/>
  <c r="C8" i="24"/>
  <c r="I15" i="20"/>
  <c r="I18" i="21"/>
  <c r="I32" i="21"/>
  <c r="I25" i="21"/>
  <c r="G12" i="16" s="1"/>
  <c r="G9" i="16"/>
  <c r="G11" i="16" s="1"/>
  <c r="G16" i="16" s="1"/>
  <c r="J14" i="19"/>
  <c r="G49" i="21"/>
  <c r="H48" i="21"/>
  <c r="H47" i="21"/>
  <c r="A27" i="21"/>
  <c r="A28" i="21" s="1"/>
  <c r="A30" i="21" s="1"/>
  <c r="A31" i="21" s="1"/>
  <c r="A32" i="21" s="1"/>
  <c r="A33" i="21" s="1"/>
  <c r="A34" i="21" s="1"/>
  <c r="A35" i="21" s="1"/>
  <c r="A36" i="21" s="1"/>
  <c r="A20" i="21"/>
  <c r="A21" i="21" s="1"/>
  <c r="A22" i="21" s="1"/>
  <c r="A23" i="21" s="1"/>
  <c r="A24" i="21" s="1"/>
  <c r="A18" i="21"/>
  <c r="F23" i="20"/>
  <c r="E22" i="20"/>
  <c r="D22" i="20"/>
  <c r="F21" i="20"/>
  <c r="F19" i="20"/>
  <c r="H19" i="20" s="1"/>
  <c r="F18" i="20"/>
  <c r="H18" i="20" s="1"/>
  <c r="F17" i="20"/>
  <c r="H17" i="20" s="1"/>
  <c r="D15" i="20"/>
  <c r="F14" i="20"/>
  <c r="H14" i="20" s="1"/>
  <c r="F13" i="20"/>
  <c r="F12" i="20"/>
  <c r="H12" i="20" s="1"/>
  <c r="H11" i="20"/>
  <c r="E11" i="20"/>
  <c r="E15" i="20" s="1"/>
  <c r="F10" i="20"/>
  <c r="H9" i="20"/>
  <c r="F8" i="20"/>
  <c r="H8" i="20" s="1"/>
  <c r="D7" i="24" l="1"/>
  <c r="E33" i="24"/>
  <c r="C7" i="24"/>
  <c r="C27" i="24" s="1"/>
  <c r="C28" i="24" s="1"/>
  <c r="E27" i="24"/>
  <c r="E28" i="24" s="1"/>
  <c r="H49" i="21"/>
  <c r="I7" i="19" s="1"/>
  <c r="I6" i="19" s="1"/>
  <c r="A29" i="21"/>
  <c r="I49" i="21"/>
  <c r="J7" i="19" s="1"/>
  <c r="H40" i="25"/>
  <c r="E46" i="24"/>
  <c r="E51" i="24" s="1"/>
  <c r="E52" i="24" s="1"/>
  <c r="I17" i="20"/>
  <c r="I22" i="20" s="1"/>
  <c r="D53" i="24"/>
  <c r="D52" i="24" s="1"/>
  <c r="D24" i="20"/>
  <c r="E24" i="20"/>
  <c r="N9" i="20"/>
  <c r="F15" i="20"/>
  <c r="H15" i="20" s="1"/>
  <c r="H41" i="26"/>
  <c r="H16" i="26"/>
  <c r="H21" i="26" s="1"/>
  <c r="C38" i="24"/>
  <c r="C33" i="24" s="1"/>
  <c r="C51" i="24" s="1"/>
  <c r="C52" i="24" s="1"/>
  <c r="G46" i="24"/>
  <c r="C16" i="26"/>
  <c r="C20" i="26" s="1"/>
  <c r="C21" i="26" s="1"/>
  <c r="E17" i="26"/>
  <c r="C41" i="25"/>
  <c r="C17" i="25"/>
  <c r="C16" i="25" s="1"/>
  <c r="C20" i="25" s="1"/>
  <c r="C21" i="25" s="1"/>
  <c r="G16" i="25"/>
  <c r="G20" i="25" s="1"/>
  <c r="G21" i="25" s="1"/>
  <c r="G41" i="25"/>
  <c r="E41" i="25"/>
  <c r="E17" i="25"/>
  <c r="E16" i="25" s="1"/>
  <c r="E20" i="25" s="1"/>
  <c r="E21" i="25" s="1"/>
  <c r="E7" i="24"/>
  <c r="G7" i="24"/>
  <c r="G27" i="24"/>
  <c r="G28" i="24" s="1"/>
  <c r="G33" i="24"/>
  <c r="H8" i="24"/>
  <c r="H7" i="24" s="1"/>
  <c r="F22" i="20"/>
  <c r="H22" i="20" s="1"/>
  <c r="H13" i="20"/>
  <c r="E34" i="19"/>
  <c r="E33" i="19"/>
  <c r="H32" i="19"/>
  <c r="G32" i="19"/>
  <c r="I31" i="19"/>
  <c r="I32" i="19" s="1"/>
  <c r="E25" i="19"/>
  <c r="E24" i="19" s="1"/>
  <c r="D25" i="19"/>
  <c r="D24" i="19" s="1"/>
  <c r="F24" i="19"/>
  <c r="F23" i="19" s="1"/>
  <c r="E21" i="19"/>
  <c r="G21" i="19" s="1"/>
  <c r="I21" i="19" s="1"/>
  <c r="E20" i="19"/>
  <c r="G20" i="19" s="1"/>
  <c r="I20" i="19" s="1"/>
  <c r="E19" i="19"/>
  <c r="G19" i="19" s="1"/>
  <c r="I19" i="19" s="1"/>
  <c r="E18" i="19"/>
  <c r="G18" i="19" s="1"/>
  <c r="I18" i="19" s="1"/>
  <c r="E17" i="19"/>
  <c r="E16" i="19"/>
  <c r="I15" i="19"/>
  <c r="I14" i="19" s="1"/>
  <c r="F14" i="19"/>
  <c r="F15" i="19" s="1"/>
  <c r="E14" i="19"/>
  <c r="E15" i="19" s="1"/>
  <c r="D14" i="19"/>
  <c r="C14" i="19"/>
  <c r="G13" i="19"/>
  <c r="I13" i="19" s="1"/>
  <c r="E12" i="19"/>
  <c r="G12" i="19" s="1"/>
  <c r="I12" i="19" s="1"/>
  <c r="E11" i="19"/>
  <c r="F10" i="19"/>
  <c r="D10" i="19"/>
  <c r="C10" i="19"/>
  <c r="G9" i="19"/>
  <c r="I9" i="19" s="1"/>
  <c r="E8" i="19"/>
  <c r="G8" i="19" s="1"/>
  <c r="I8" i="19" s="1"/>
  <c r="H7" i="19"/>
  <c r="H22" i="19" s="1"/>
  <c r="I22" i="19" s="1"/>
  <c r="E7" i="19"/>
  <c r="G7" i="19" s="1"/>
  <c r="F6" i="19"/>
  <c r="D6" i="19"/>
  <c r="C6" i="19"/>
  <c r="E17" i="6"/>
  <c r="G24" i="19" l="1"/>
  <c r="G26" i="19" s="1"/>
  <c r="H16" i="25"/>
  <c r="H21" i="25" s="1"/>
  <c r="H27" i="24"/>
  <c r="D22" i="19"/>
  <c r="D31" i="19" s="1"/>
  <c r="D32" i="19" s="1"/>
  <c r="H41" i="25"/>
  <c r="I24" i="20"/>
  <c r="E19" i="6" s="1"/>
  <c r="W4" i="19"/>
  <c r="H38" i="24"/>
  <c r="G51" i="24"/>
  <c r="G16" i="26"/>
  <c r="G20" i="26" s="1"/>
  <c r="G21" i="26" s="1"/>
  <c r="E16" i="26"/>
  <c r="E20" i="26" s="1"/>
  <c r="E21" i="26" s="1"/>
  <c r="J6" i="19"/>
  <c r="C22" i="19"/>
  <c r="C31" i="19" s="1"/>
  <c r="C32" i="19" s="1"/>
  <c r="E10" i="19"/>
  <c r="G10" i="19" s="1"/>
  <c r="I10" i="19" s="1"/>
  <c r="G11" i="19"/>
  <c r="I11" i="19" s="1"/>
  <c r="F22" i="19"/>
  <c r="F31" i="19" s="1"/>
  <c r="F24" i="20"/>
  <c r="H24" i="20" s="1"/>
  <c r="D19" i="6" s="1"/>
  <c r="E6" i="19"/>
  <c r="H46" i="24" l="1"/>
  <c r="H17" i="23"/>
  <c r="H20" i="23" s="1"/>
  <c r="H21" i="23" s="1"/>
  <c r="I24" i="19"/>
  <c r="I26" i="19" s="1"/>
  <c r="H28" i="24"/>
  <c r="J22" i="19"/>
  <c r="J31" i="19"/>
  <c r="W25" i="19"/>
  <c r="G6" i="19"/>
  <c r="E22" i="19"/>
  <c r="H16" i="23" l="1"/>
  <c r="J32" i="19"/>
  <c r="W35" i="19"/>
  <c r="J38" i="19"/>
  <c r="J41" i="19" s="1"/>
  <c r="M41" i="19" s="1"/>
  <c r="W26" i="19"/>
  <c r="E31" i="19"/>
  <c r="E32" i="19" s="1"/>
  <c r="E23" i="19"/>
  <c r="C17" i="6"/>
  <c r="D17" i="6"/>
  <c r="E9" i="16" l="1"/>
  <c r="E18" i="16" s="1"/>
  <c r="F9" i="16"/>
  <c r="F11" i="16" l="1"/>
  <c r="C16" i="3" l="1"/>
  <c r="E10" i="3"/>
  <c r="G10" i="3" s="1"/>
  <c r="E11" i="3"/>
  <c r="G11" i="3" s="1"/>
  <c r="I11" i="3" s="1"/>
  <c r="E12" i="3"/>
  <c r="G12" i="3" s="1"/>
  <c r="I12" i="3" s="1"/>
  <c r="E13" i="3"/>
  <c r="G13" i="3" s="1"/>
  <c r="I13" i="3" s="1"/>
  <c r="E14" i="3"/>
  <c r="G14" i="3" s="1"/>
  <c r="I14" i="3" s="1"/>
  <c r="E15" i="3"/>
  <c r="G15" i="3" s="1"/>
  <c r="I15" i="3" s="1"/>
  <c r="K15" i="3" s="1"/>
  <c r="K16" i="3" s="1"/>
  <c r="D16" i="3"/>
  <c r="F16" i="3"/>
  <c r="E8" i="11"/>
  <c r="D8" i="11"/>
  <c r="J16" i="3"/>
  <c r="E16" i="3" l="1"/>
  <c r="G16" i="3"/>
  <c r="I10" i="3"/>
  <c r="I16" i="3" l="1"/>
  <c r="C19" i="6" l="1"/>
  <c r="F17" i="6" l="1"/>
  <c r="H51" i="24" l="1"/>
  <c r="H33" i="24"/>
  <c r="H52" i="24" l="1"/>
  <c r="X25" i="19"/>
  <c r="AA25" i="19" s="1"/>
  <c r="X4" i="19"/>
  <c r="X26" i="19" l="1"/>
  <c r="D40" i="7"/>
  <c r="I14" i="24" s="1"/>
  <c r="L12" i="19" l="1"/>
  <c r="L31" i="19" s="1"/>
  <c r="I27" i="24"/>
  <c r="I28" i="24" l="1"/>
  <c r="L32" i="19"/>
</calcChain>
</file>

<file path=xl/sharedStrings.xml><?xml version="1.0" encoding="utf-8"?>
<sst xmlns="http://schemas.openxmlformats.org/spreadsheetml/2006/main" count="836" uniqueCount="399">
  <si>
    <t>ÖSSZESEN:</t>
  </si>
  <si>
    <t>2023. évi eredeti előirányzat</t>
  </si>
  <si>
    <t>megnevezés</t>
  </si>
  <si>
    <t>összesen</t>
  </si>
  <si>
    <t>1.</t>
  </si>
  <si>
    <t>Szemesért Nonprofit Kft.</t>
  </si>
  <si>
    <t>2.</t>
  </si>
  <si>
    <t>3.</t>
  </si>
  <si>
    <t>Balatonföldvár Többcélú Kistérségi Társulás</t>
  </si>
  <si>
    <t>Továbbszámlázott közözemi díjak</t>
  </si>
  <si>
    <t>Ellátási díj bevételek(étkez.díjak)</t>
  </si>
  <si>
    <t>Közüzemi kiadások</t>
  </si>
  <si>
    <t>Sorsz.</t>
  </si>
  <si>
    <t>Sportegyesület, Civil szervezet megnevezése</t>
  </si>
  <si>
    <t>1. módosítás</t>
  </si>
  <si>
    <t>módosított 10/2022 (VI.24.) önkormányzati rendelet</t>
  </si>
  <si>
    <t>módosítás</t>
  </si>
  <si>
    <t xml:space="preserve"> módosított előirányzat 16/2022(X.21)önk.rendelet</t>
  </si>
  <si>
    <t xml:space="preserve"> módosított előirányzat 17/2022(XI.11) önk.rendelet</t>
  </si>
  <si>
    <t>Balatonszemes Turisztikai Egyesület</t>
  </si>
  <si>
    <t>Siófoki Állatvédő Alapítvány</t>
  </si>
  <si>
    <t>Ordoszi Napsugár Alapítvány</t>
  </si>
  <si>
    <t>Balaton Futó és Szabadidő Egyesület</t>
  </si>
  <si>
    <t>Zengos Kyos Se</t>
  </si>
  <si>
    <t>Balatonboglár-Balatonlelle Önkormányzat Tűzoltóság</t>
  </si>
  <si>
    <t>Dél-Balaton Fc</t>
  </si>
  <si>
    <t>Medicopter Alapítvány</t>
  </si>
  <si>
    <t>Xpress Dance Tánc és Sport Egyesület</t>
  </si>
  <si>
    <t>Balatonszemesi Baráti Kör Egyesület</t>
  </si>
  <si>
    <t xml:space="preserve">Összesen: </t>
  </si>
  <si>
    <t>Beruházások:</t>
  </si>
  <si>
    <t>Felújítások:</t>
  </si>
  <si>
    <t>Mindösszesen:</t>
  </si>
  <si>
    <t>Tartalék felosztása</t>
  </si>
  <si>
    <t>Tartalék összesen:</t>
  </si>
  <si>
    <t>Ebből működési</t>
  </si>
  <si>
    <t>Ebből felhalmozási:</t>
  </si>
  <si>
    <t xml:space="preserve">Áfa </t>
  </si>
  <si>
    <t>2022. évi teljesítés</t>
  </si>
  <si>
    <t>Adóbevétel megnevezése</t>
  </si>
  <si>
    <t>Helyi adó bevételek:</t>
  </si>
  <si>
    <t>építményadó</t>
  </si>
  <si>
    <t>telekadó</t>
  </si>
  <si>
    <t>magánszemélyek kommunális adója</t>
  </si>
  <si>
    <t>idegenforgalmi adó tartózkodás után</t>
  </si>
  <si>
    <t>iparűzési adó állandó jelleggel végzett iparűzési tevékenység után</t>
  </si>
  <si>
    <t>bírság, pótlék</t>
  </si>
  <si>
    <t>2022.évi teljesítés</t>
  </si>
  <si>
    <t>Összes beruházás:</t>
  </si>
  <si>
    <t>Összes felújítás:</t>
  </si>
  <si>
    <t>járulék</t>
  </si>
  <si>
    <t>dologi</t>
  </si>
  <si>
    <t>Finanszírozás:</t>
  </si>
  <si>
    <t>óvodai normatíva</t>
  </si>
  <si>
    <t>bölcsődei normatíva</t>
  </si>
  <si>
    <t>Balatnőszöd hozzájárulás</t>
  </si>
  <si>
    <t>Somogytúr hozzájárulás</t>
  </si>
  <si>
    <t>Balatonszemes</t>
  </si>
  <si>
    <t>bér (éves bér,cafeteria,pedagógus napi jutalom)</t>
  </si>
  <si>
    <t>Kiadások áfája</t>
  </si>
  <si>
    <t>Befizetendő áfa</t>
  </si>
  <si>
    <t xml:space="preserve">Dologi kiadások </t>
  </si>
  <si>
    <t>Üzemeltetési anyagok, szakmai anygok,karbantartási anyagok, egyéb anyag ktg</t>
  </si>
  <si>
    <t>Összes dologi kiadás</t>
  </si>
  <si>
    <t>Szociális ellátások (bölcsödei támogatás, óvodakezdési- és iskola kezdési támogatások)</t>
  </si>
  <si>
    <t>Önkormányzat egyéb bevételek részletezése</t>
  </si>
  <si>
    <t>Összesen:</t>
  </si>
  <si>
    <t>2022.évi tejesítés</t>
  </si>
  <si>
    <t>Önkormányzat (dologi) kiadások részletezése</t>
  </si>
  <si>
    <t>Átadott pénzeszközök (Szemesért Kft.,Óvoda,civil szervezetek, Balatonföldvár K.Társulás stb.)</t>
  </si>
  <si>
    <t>ÖSSZESEN</t>
  </si>
  <si>
    <t>2023. évi teljesítés</t>
  </si>
  <si>
    <t>Ft</t>
  </si>
  <si>
    <t>2024. évi terv</t>
  </si>
  <si>
    <t xml:space="preserve">2022.évi mód. előirányzat </t>
  </si>
  <si>
    <t>Balatonszemes Kézilabda Egyesület</t>
  </si>
  <si>
    <t>Balatonőszöd Községért Egyesület</t>
  </si>
  <si>
    <t>Balatonszemesi Sakk Egyesület</t>
  </si>
  <si>
    <t>Balatonszemes Községi Önkormányzat összesített bevételei és kiadásai</t>
  </si>
  <si>
    <r>
      <t>BEVÉTELEK</t>
    </r>
    <r>
      <rPr>
        <b/>
        <sz val="10"/>
        <rFont val="Arial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</si>
  <si>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2021. évi teljesítés</t>
  </si>
  <si>
    <t>2023.eredeti előirányzat</t>
  </si>
  <si>
    <t>2023. I. módosítás</t>
  </si>
  <si>
    <t>2023.évi előirányzat 8/2023(VI.23)</t>
  </si>
  <si>
    <t>Kiemelt előirányzatok/rovatok:</t>
  </si>
  <si>
    <t xml:space="preserve">Költségvetési bevételek </t>
  </si>
  <si>
    <t>I.</t>
  </si>
  <si>
    <t>Működési célú támogatások államháztartáson belülről</t>
  </si>
  <si>
    <t>Önkormányzatok működési támogatásai</t>
  </si>
  <si>
    <t>Egyéb mük.célú támogatások  bevételei államháztartáson belülről</t>
  </si>
  <si>
    <t>Elvonások,befizetések bevétele</t>
  </si>
  <si>
    <t>II.</t>
  </si>
  <si>
    <t>Felhalmozási célú támogatások államháztartáson belülről</t>
  </si>
  <si>
    <t>Felhalmozási célú önkormányzati támogatás</t>
  </si>
  <si>
    <t>Egyéb felh.célú támogatások  bevételei államháztartáson belülről</t>
  </si>
  <si>
    <t xml:space="preserve">           -felhalm.bevételből eu-s progmokhoz kapcsolódó bevétel </t>
  </si>
  <si>
    <t>III.</t>
  </si>
  <si>
    <t>Közhatalmi bevételek (1+2+3)</t>
  </si>
  <si>
    <t>ebből -helyi adók</t>
  </si>
  <si>
    <t xml:space="preserve">         -gépjárműadók</t>
  </si>
  <si>
    <t xml:space="preserve">         -egyéb közhatalmi bevételek</t>
  </si>
  <si>
    <t>IV.</t>
  </si>
  <si>
    <t>Müködési bevételek</t>
  </si>
  <si>
    <t>V.</t>
  </si>
  <si>
    <t xml:space="preserve">Felhalmozási bevételek </t>
  </si>
  <si>
    <t>VI.</t>
  </si>
  <si>
    <t>Müködési célú átvett pénzeszközök</t>
  </si>
  <si>
    <t>VII.</t>
  </si>
  <si>
    <t>Felhalmozási célú átvett pénzeszközök</t>
  </si>
  <si>
    <t>VIII.</t>
  </si>
  <si>
    <t>TÁRGYÉVI BEVÉTELEK</t>
  </si>
  <si>
    <t>IX.</t>
  </si>
  <si>
    <t>Finanszírozási bevételek</t>
  </si>
  <si>
    <t>Költségvetési hiány belsö finanszírozása</t>
  </si>
  <si>
    <t>1.1</t>
  </si>
  <si>
    <t>Maradvány igénybevétele</t>
  </si>
  <si>
    <t>1.2</t>
  </si>
  <si>
    <t>Lekötött betét megszüntetése</t>
  </si>
  <si>
    <t xml:space="preserve">Költségvetési hiány külső finanszírozása </t>
  </si>
  <si>
    <t>Államháztatáson belüli megelőlegezés</t>
  </si>
  <si>
    <t>X.</t>
  </si>
  <si>
    <t>BEVÉTELEK ÖSSZESEN (I.+..VIII.)</t>
  </si>
  <si>
    <t xml:space="preserve">ebből-kötelezö feladat </t>
  </si>
  <si>
    <t xml:space="preserve">        önként vállalt feladat</t>
  </si>
  <si>
    <t xml:space="preserve">       állami (államigazgatási feladat)</t>
  </si>
  <si>
    <t>2023.évi  módosított előírányzat</t>
  </si>
  <si>
    <t xml:space="preserve">2023. évi módosított előirányzat </t>
  </si>
  <si>
    <t>Átadott pénzeszközök, támogatások</t>
  </si>
  <si>
    <t>Megnevezés</t>
  </si>
  <si>
    <t>2023. évi 1. módosítás</t>
  </si>
  <si>
    <t>Civil szervezetek támogatása</t>
  </si>
  <si>
    <t>Dentúra Bt (fogorvosi ellátás támogatása)</t>
  </si>
  <si>
    <t>Lakossági víz, szennyvíz támogatás-DRV</t>
  </si>
  <si>
    <t>Bursa Ösztöndíj Pályázat</t>
  </si>
  <si>
    <t>BJEMOKK Sport üzemeltetési N.Kft.(kajak-kenu)</t>
  </si>
  <si>
    <t>Államháztartáson kívülre összesen:</t>
  </si>
  <si>
    <t>Balatonszemes-Balatonőszöd-Somogytút Óvoda Intézményfenntartó Társulás (Balatonszemesi Nyitnikék Óvoda és Mini Bölcsőde)</t>
  </si>
  <si>
    <t>Magyar Államkincstár elszámolások</t>
  </si>
  <si>
    <t>Magyar Államkincstár szolidaritási hozzájárulás</t>
  </si>
  <si>
    <t>Államháztartáson belülre összesen:</t>
  </si>
  <si>
    <t>Magyar Államkincstár, Állami támogatás megelőlegezés visszafizetése (1. mell.finanszíroz.kiad.)</t>
  </si>
  <si>
    <t>Ö S S Z E S E N :</t>
  </si>
  <si>
    <t>Az Önkormányzat helyi adó bevételei, valamint az átengedett bevételek</t>
  </si>
  <si>
    <t>2024. évi előirányzat</t>
  </si>
  <si>
    <t>Balatonszemes Község Önkormányzat</t>
  </si>
  <si>
    <t>Rovat szám:</t>
  </si>
  <si>
    <t xml:space="preserve">B E V É T E L E K </t>
  </si>
  <si>
    <t>Mennyiségi egység</t>
  </si>
  <si>
    <t>Fajlagos összeg</t>
  </si>
  <si>
    <t>Mutató</t>
  </si>
  <si>
    <t>B111</t>
  </si>
  <si>
    <t>1.1.1.1. Info 1
 Önkormányzati hivatal működésének támogatása - elismert hivatali létszám alapján</t>
  </si>
  <si>
    <t>elismert hivatali létszám</t>
  </si>
  <si>
    <t>forint</t>
  </si>
  <si>
    <t>Településüzemeltetés - zöldterület-gazdálkodás támogatása - kiegészítés előtt</t>
  </si>
  <si>
    <t>hektár</t>
  </si>
  <si>
    <t>Településüzemeltetés - közvilágítás támogatása</t>
  </si>
  <si>
    <t>Településüzemeltetés - köztemető támogatása</t>
  </si>
  <si>
    <t>Településüzemeltetés - közutak támogatása</t>
  </si>
  <si>
    <t>Egyéb önkormányzati feladatok támogatása</t>
  </si>
  <si>
    <t>1.1.1.7. Lakott külterülettel kapcsolatos feladatok támogatása</t>
  </si>
  <si>
    <t>Közvilágítás kiegészítő támogatása</t>
  </si>
  <si>
    <t>A települési önkormányzatok működésének általános támogatása,hivatali működ.támogatással</t>
  </si>
  <si>
    <t/>
  </si>
  <si>
    <t>B112</t>
  </si>
  <si>
    <t>1.2.1. Óvodaműködtetési támogatás</t>
  </si>
  <si>
    <t>Óvodaműködtetési támogatás - óvoda napi nyitvatartási ideje eléri a nyolc órát</t>
  </si>
  <si>
    <t>fő</t>
  </si>
  <si>
    <t>pedagógusok átlagbéralapú támogatása</t>
  </si>
  <si>
    <t>pedagógus II. kategóriába sorolt pedagógusok, pedagógus szakképzettséggel rendelkező segítők kiegészítő támogatása</t>
  </si>
  <si>
    <t>pedagógus szakképzettséggel nem rendelkező segítők átlagbéralapú támogatása</t>
  </si>
  <si>
    <t>Társulás által fenntartott óvodákba bejáró gyermekek utaztatásának támogatása</t>
  </si>
  <si>
    <t>A települési önkormányzatok egyes köznevelési feladatainak támogatása</t>
  </si>
  <si>
    <t>B113</t>
  </si>
  <si>
    <t>Szociális étkeztetés - önálló feladatellátás</t>
  </si>
  <si>
    <t>Szociális segítés</t>
  </si>
  <si>
    <t>Személyi gondozás - önálló feladatellátás</t>
  </si>
  <si>
    <t>Bölcsődei dajkák, középfokú végzettségű kisgyermeknevelők, szaktanácsadók bértámogatása</t>
  </si>
  <si>
    <t>Bölcsődei üzemeltetési támogatás</t>
  </si>
  <si>
    <t>A települési önkormányzatok egyes szociális és gyermekjóléti feladatainak támogatása</t>
  </si>
  <si>
    <t>Intézményi gyermekétkeztetés - bértámogatás</t>
  </si>
  <si>
    <t>Intézményi gyermekétkeztetés - üzemeltetési támogatás</t>
  </si>
  <si>
    <t>Szünidei étkeztetés támogatása</t>
  </si>
  <si>
    <t>étkezési adag</t>
  </si>
  <si>
    <t>A települési önkormányzatok gyermekétkeztetési feladatainak támogatása</t>
  </si>
  <si>
    <t>B114</t>
  </si>
  <si>
    <t>Települési önkormányzatok kulturális feladatainak bérjellegű támogatása</t>
  </si>
  <si>
    <t>Települési önkormányzatok egyes kulturális feladatainak támogatása</t>
  </si>
  <si>
    <t>Kulturális kiegészítő támogatás</t>
  </si>
  <si>
    <t>Működési célú és kiegészítő támogatások</t>
  </si>
  <si>
    <t>IFA-hoz kapcsolódó kiegészítő támogatás</t>
  </si>
  <si>
    <t>Lakossági víz és csatornaszolg.tám.</t>
  </si>
  <si>
    <t>Szoc.tűzifa</t>
  </si>
  <si>
    <t>Rendkivüli támogatás</t>
  </si>
  <si>
    <t>Iparűzési adóhoz kapcsolodó kiegészítő támogatás</t>
  </si>
  <si>
    <t>B116</t>
  </si>
  <si>
    <t>Elszámolásból származó állami támogatások</t>
  </si>
  <si>
    <t>Polgármesteri illetmény támogatása</t>
  </si>
  <si>
    <t>2.oldal</t>
  </si>
  <si>
    <t>Müködési költségvetés  kiadásai (1+2+3+4+5)</t>
  </si>
  <si>
    <t>Személyi juttatások</t>
  </si>
  <si>
    <t>Munkaadókat terhelő járulékok</t>
  </si>
  <si>
    <t>Dologi kiadások</t>
  </si>
  <si>
    <t>4.</t>
  </si>
  <si>
    <t>Ellátottak pénzbeli juttatása</t>
  </si>
  <si>
    <t>5.</t>
  </si>
  <si>
    <t>Egyéb működési célú kiadás (1.1+1.2.+1.3.)</t>
  </si>
  <si>
    <t>ebből  -egyéb müködési célu tám.állh.belűlre</t>
  </si>
  <si>
    <t xml:space="preserve">          -egyéb működési célú tám.áll.h.kivülre</t>
  </si>
  <si>
    <t>1.3</t>
  </si>
  <si>
    <t xml:space="preserve">          -egyéb befizetés elvonás</t>
  </si>
  <si>
    <t>1.4</t>
  </si>
  <si>
    <t xml:space="preserve">          -tartalékok</t>
  </si>
  <si>
    <t xml:space="preserve">                      =céltartalék</t>
  </si>
  <si>
    <t>Felhalmozási költségvetés kiadásai  (1+2+3)</t>
  </si>
  <si>
    <t>Beruházások</t>
  </si>
  <si>
    <t xml:space="preserve">Felújítások </t>
  </si>
  <si>
    <t>Egyéb felhalmozási kiadás(Felhalmozási célú pénzeszköz átadás K89)</t>
  </si>
  <si>
    <t>Finanszírozási kiadások</t>
  </si>
  <si>
    <t>Ebből: =Adósságszolgálat</t>
  </si>
  <si>
    <t xml:space="preserve">         =áht-n belüli megelőlegezés v.fiz.</t>
  </si>
  <si>
    <t>KIADÁSOK ÖSSZESEN (I+II+III)</t>
  </si>
  <si>
    <t>Összes létszám (1+2)</t>
  </si>
  <si>
    <t>Engedélyezett létszám (közfoglalkoztatottak nélkül)</t>
  </si>
  <si>
    <t>Közfoglalkoztatottak száma</t>
  </si>
  <si>
    <t>KIADÁSOK -előir.csop.ként/kiem.előirányzatonkét</t>
  </si>
  <si>
    <t>Tárgyi eszköz beszerzések</t>
  </si>
  <si>
    <t>Balatonszemes finanszírozás</t>
  </si>
  <si>
    <t>2023. évi módosított előírányzat</t>
  </si>
  <si>
    <t>Felsőfokú végzettségű kisgyermeknevelők,szaktanácsadók bértámogatása</t>
  </si>
  <si>
    <t>Balatonszemes Községi Önkormányzat</t>
  </si>
  <si>
    <t>Kölcsön visszatérülés</t>
  </si>
  <si>
    <t>Költségvetési hiány belsö finanszírozása (előző évi költségvetési maradvány ig.vétele)</t>
  </si>
  <si>
    <t>XI.</t>
  </si>
  <si>
    <r>
      <t>KIADÁSOK</t>
    </r>
    <r>
      <rPr>
        <sz val="10"/>
        <rFont val="Arial"/>
        <family val="2"/>
        <charset val="238"/>
      </rPr>
      <t xml:space="preserve"> -előir.csop.ként/kiem.előirányzatonkét</t>
    </r>
  </si>
  <si>
    <t>2023.évi előirányzat</t>
  </si>
  <si>
    <t xml:space="preserve">          -egyéb működési célú tám.áht.kivülre</t>
  </si>
  <si>
    <t>Egyéb felhalmozási kiadás</t>
  </si>
  <si>
    <t>Ebből: -Adósságszolgálat</t>
  </si>
  <si>
    <t xml:space="preserve">          -áht-n belüli megelőlegezés v.fiz.</t>
  </si>
  <si>
    <t xml:space="preserve">           -Irányító szervei tám.folyósítása</t>
  </si>
  <si>
    <t>KIADÁSOK ÖSSZESEN (V+VI.)</t>
  </si>
  <si>
    <t>INTÉZMÉNY</t>
  </si>
  <si>
    <t>BALATONSZEMESI KÖZÖS ÖNKORMÁNYZATI HIVATAL</t>
  </si>
  <si>
    <r>
      <t>BEVÉTELEK</t>
    </r>
    <r>
      <rPr>
        <b/>
        <sz val="10"/>
        <rFont val="Arial"/>
        <family val="2"/>
        <charset val="238"/>
      </rPr>
      <t xml:space="preserve">  </t>
    </r>
  </si>
  <si>
    <t xml:space="preserve">Közhatalmi bevételek </t>
  </si>
  <si>
    <t>-ebből: irányító szervi támogatásás</t>
  </si>
  <si>
    <t xml:space="preserve">           előző évi költségvet.maradvány igénybevétele</t>
  </si>
  <si>
    <t>BALATONSZEMESI LATINOVITS ZOLTÁN MŰVELŐDÉSI KÖZPONT, KÖNYVTÁR ÉS MÚZEUM</t>
  </si>
  <si>
    <t>ebből  -egyéb müködési célu tám.állh.belülre</t>
  </si>
  <si>
    <t>BEVÉTELEK</t>
  </si>
  <si>
    <t>Közhasznú tevékenység támogatás</t>
  </si>
  <si>
    <t>Vállalkozási bevételek</t>
  </si>
  <si>
    <t>Rendezvény színpad és sátor kihelyezés</t>
  </si>
  <si>
    <t>KIADÁSOK</t>
  </si>
  <si>
    <t>KIVA</t>
  </si>
  <si>
    <t>Szép kártya (22 fő)+15% SZJA+10% KIVA</t>
  </si>
  <si>
    <t>Utazási költségtérítés</t>
  </si>
  <si>
    <t>Személyi jellegű kiadások összesen:</t>
  </si>
  <si>
    <t>Munkaruha, védőruha,cipő</t>
  </si>
  <si>
    <t>Tisztítószer ( dolgozói)</t>
  </si>
  <si>
    <t>Védőital  (dolgozói)</t>
  </si>
  <si>
    <t>Bankköltség</t>
  </si>
  <si>
    <t>Biztosítás</t>
  </si>
  <si>
    <t>Könyvelés, könyvvizsgálat</t>
  </si>
  <si>
    <t>DRV</t>
  </si>
  <si>
    <t>Áramdíj</t>
  </si>
  <si>
    <t>Riasztás</t>
  </si>
  <si>
    <t>Üzemorvos</t>
  </si>
  <si>
    <t>Tűzoltó kész. átvizsg.</t>
  </si>
  <si>
    <t>Tűz és munkavédelem</t>
  </si>
  <si>
    <t>Érintésvédelem</t>
  </si>
  <si>
    <t>Veszélyes hulladék elszállítása</t>
  </si>
  <si>
    <t>Hulladék konténer bérlet, hulladék díj</t>
  </si>
  <si>
    <t>Posta</t>
  </si>
  <si>
    <t>Rendszergazda</t>
  </si>
  <si>
    <t>Kártevőirtás</t>
  </si>
  <si>
    <t>Szoftver megújítások</t>
  </si>
  <si>
    <t>Üzemanyag</t>
  </si>
  <si>
    <t>Egyéb szolgáltatások, karbantartás, szerviz stb.</t>
  </si>
  <si>
    <t>Virágok beszerzése</t>
  </si>
  <si>
    <t>Tőzeg</t>
  </si>
  <si>
    <t>Tisztítószerek, műanyag zsákok, papíráru a strandok üzemeltetéséhez</t>
  </si>
  <si>
    <t>Közterületi WC-k javítása, karbantartása</t>
  </si>
  <si>
    <t>Murva, homok, hidegaszfalt</t>
  </si>
  <si>
    <t>Irodaszerek, nyomtatványok</t>
  </si>
  <si>
    <t>Szakmai továbbképzések</t>
  </si>
  <si>
    <t>Dologi kiadások összesen:</t>
  </si>
  <si>
    <t>Működési célú támogatások államháztartáson belülről(választásokhoz kapcsolódó összeg)</t>
  </si>
  <si>
    <t>ebből  -egyéb müködési célu tám.áht.belülre</t>
  </si>
  <si>
    <t>Tervezési kiadások, Immateriális javak</t>
  </si>
  <si>
    <t>ÖNKORMÁNYZAT ÁLTAL IRÁNYÍTOTT KÖLTSÉGVETÉSI SZERVEK BEVÉTELEI ÉS KIADÁSAI ÖSSZESEN</t>
  </si>
  <si>
    <t xml:space="preserve">           -Egyéb finansz.kiad.folyósítás</t>
  </si>
  <si>
    <t xml:space="preserve">                      =általános tartalék (működési)</t>
  </si>
  <si>
    <t>Balatonszemesi Közös Önkormányzati Hivatal</t>
  </si>
  <si>
    <t>Tárgyi eszközök(Számítástechnikai eszközök)</t>
  </si>
  <si>
    <t>Immateriális javak (Szellemi termékek)(szoftver beszerzések)</t>
  </si>
  <si>
    <t>Balatonszemesi Latinovits Zoltán Művelődési Ház és Múzeum</t>
  </si>
  <si>
    <t>2025. évi terv</t>
  </si>
  <si>
    <t>Óvodai kiadások :</t>
  </si>
  <si>
    <t>2026. évi terv</t>
  </si>
  <si>
    <t>2027. évi terv</t>
  </si>
  <si>
    <t>2028. évi terv</t>
  </si>
  <si>
    <t>2029. évi terv</t>
  </si>
  <si>
    <t>2025.évi díj</t>
  </si>
  <si>
    <t>Felhalmozási bevételek részletezése</t>
  </si>
  <si>
    <t>Külterületi út pályázat</t>
  </si>
  <si>
    <t>önrész</t>
  </si>
  <si>
    <t xml:space="preserve">Étkezési szolgáltatás vásárlás </t>
  </si>
  <si>
    <t xml:space="preserve">Informatikai szolgált.,kommun.szolg.,karbantartás, </t>
  </si>
  <si>
    <r>
      <t>Költségvetési egyenleg</t>
    </r>
    <r>
      <rPr>
        <sz val="10"/>
        <rFont val="Arial"/>
        <family val="2"/>
        <charset val="238"/>
      </rPr>
      <t xml:space="preserve"> -Tárgyévi bevételek és kiadások különbözete</t>
    </r>
  </si>
  <si>
    <t xml:space="preserve">         =egyéb finansz.kiad.</t>
  </si>
  <si>
    <t xml:space="preserve">Összesen </t>
  </si>
  <si>
    <t>Őszöd hivatali hozzájáulás (átvett pénzeszk. Hivatal)</t>
  </si>
  <si>
    <t>2023.évi díj</t>
  </si>
  <si>
    <t>2024.évi díj</t>
  </si>
  <si>
    <t>Külterületi út pályázat (önrész:7.500.000Ft)</t>
  </si>
  <si>
    <t>Szolgálati lakások építése pályázat</t>
  </si>
  <si>
    <t>2024. évi teljesítés</t>
  </si>
  <si>
    <t>Az Egészséges Szemesi Óvodásokért Alapítvány</t>
  </si>
  <si>
    <t>2024. évi módosított előírányzat</t>
  </si>
  <si>
    <t xml:space="preserve">2024. évi módosított előirányzat </t>
  </si>
  <si>
    <t>beruházás(tárgyi eszk, felújítás,immat.)</t>
  </si>
  <si>
    <t>Tárgyi eszköz beszerzések, számítástechnikai eszközök,</t>
  </si>
  <si>
    <t>Pálos kiadások</t>
  </si>
  <si>
    <t>Egyéb szolgálatatások (fénymásolási díjak,buszvezetés díja,szúnyog gyérítés költségei, kártevő irtás, biztosítási költségek, fogászati ügyelet költsége, bank költségek)</t>
  </si>
  <si>
    <t>Bérek ( 22 fő)</t>
  </si>
  <si>
    <t>Vis maior támogatás</t>
  </si>
  <si>
    <t>1.1.1.1. Info 1 Önkormányzati hivatal működésének támogatása - elismert hivatali létszám alapján</t>
  </si>
  <si>
    <t>Élményfürdő</t>
  </si>
  <si>
    <t xml:space="preserve">2021.év </t>
  </si>
  <si>
    <t>2022.év</t>
  </si>
  <si>
    <t xml:space="preserve">2023. év </t>
  </si>
  <si>
    <t xml:space="preserve">2024. év </t>
  </si>
  <si>
    <t>Kiadások</t>
  </si>
  <si>
    <t>ebből személyi (bér,járulék,megbízási díjak,)</t>
  </si>
  <si>
    <t>ebből áram díj</t>
  </si>
  <si>
    <t>vízdíj (külön kiadás)</t>
  </si>
  <si>
    <t>ebből gázdíj</t>
  </si>
  <si>
    <t>Eredmény</t>
  </si>
  <si>
    <t>15.</t>
  </si>
  <si>
    <t>Vakok és Gyengénlátók Somogy Megyei Egyesülete</t>
  </si>
  <si>
    <t xml:space="preserve">             Balatonszemes Községi Önkormányzat 2025. évi felújítási és beruházási kiadásai</t>
  </si>
  <si>
    <t>Művelődési kiadások</t>
  </si>
  <si>
    <t>2024. év</t>
  </si>
  <si>
    <t>2025. évi  módosított előirányzat</t>
  </si>
  <si>
    <t>2026. évi  terv</t>
  </si>
  <si>
    <t>2025. évi módosított előírányzat</t>
  </si>
  <si>
    <t>2026. évi I.fordulós terv</t>
  </si>
  <si>
    <t>2023. év</t>
  </si>
  <si>
    <t>2024.év</t>
  </si>
  <si>
    <t>2025.év</t>
  </si>
  <si>
    <t>2025. év</t>
  </si>
  <si>
    <t>Élményf.bevétel</t>
  </si>
  <si>
    <t>Tárolásból származó bevétel (870.000Ft),úszófolyosó bérlet (135.000Ft)</t>
  </si>
  <si>
    <t>Bevételek összesen</t>
  </si>
  <si>
    <t>Víztisztitó berendezés, szűrő karbantartás</t>
  </si>
  <si>
    <t>ebből egyéb ktg. (informatikai ktg, karbantartások, javítások stb.munkavédelmi kiadások, karbantartás,medence vegyszerezése, ajtó vásárlás,szolár zuhanyok vásárlása, stb.)</t>
  </si>
  <si>
    <t>2026. évtől hatályos jogszabály változás miatti fejlesztések(öltözők,zuhanyzók kialakítása)</t>
  </si>
  <si>
    <t>2026. évben civil szervezeteknek adott támogatások</t>
  </si>
  <si>
    <t>2026.évi tervezett</t>
  </si>
  <si>
    <t>2023.év</t>
  </si>
  <si>
    <t>2025. évi mód.előir.</t>
  </si>
  <si>
    <t>Balatonboglári Dr. Török Sándor Egészségügyi Központ</t>
  </si>
  <si>
    <t>Magyar Államkincstár-hipa bev.többl.elvonás K5022</t>
  </si>
  <si>
    <t>Bajcsy-Zs.út közvilágítás bővítése</t>
  </si>
  <si>
    <t>Önkormányzat hivatal épület felújítása</t>
  </si>
  <si>
    <t xml:space="preserve">Egyéb bevétel </t>
  </si>
  <si>
    <t>2026.évi díj</t>
  </si>
  <si>
    <t>fizetve</t>
  </si>
  <si>
    <t>tartozás</t>
  </si>
  <si>
    <t>2025-ben befolyt</t>
  </si>
  <si>
    <t>(B115 rovaton) 2025. évi iparűzési adó elszámolása</t>
  </si>
  <si>
    <t xml:space="preserve">Szolgátatási díj bevételek, bérleti díjak </t>
  </si>
  <si>
    <t>2026. évi önkormányzati működés állami támogatása</t>
  </si>
  <si>
    <t>Működési pályázati támogatások</t>
  </si>
  <si>
    <t>Versenyképes Járások 2.</t>
  </si>
  <si>
    <t>Hivatal épület felúj</t>
  </si>
  <si>
    <t>MFP Semmelweis utca 2.</t>
  </si>
  <si>
    <t>MFP Semmelweis utca 3.</t>
  </si>
  <si>
    <t>Versenyképes Járások 1.</t>
  </si>
  <si>
    <t>BFT Állomás téri közösségi hely és környezet felújít.</t>
  </si>
  <si>
    <t>BFT Szolgálati lakások</t>
  </si>
  <si>
    <t>Kutyafuttató</t>
  </si>
  <si>
    <t>Össz:</t>
  </si>
  <si>
    <t>PÉNZMARADVÁNY(OVI+TÁRS.)(1083801Ft+689344Ft)</t>
  </si>
  <si>
    <t>Záró pénzkészlet</t>
  </si>
  <si>
    <t xml:space="preserve">Semmelweis utca pályázat 3. </t>
  </si>
  <si>
    <t xml:space="preserve">Semmelweis utca pályázat 2. </t>
  </si>
  <si>
    <t>Állomás környezete, közösségi tér projekt</t>
  </si>
  <si>
    <t>VKJ pályzat személygépkocsi</t>
  </si>
  <si>
    <t xml:space="preserve">Játszótér létesítése </t>
  </si>
  <si>
    <t>Játszótér létesítése</t>
  </si>
  <si>
    <t>Telefon, internet,közinf.</t>
  </si>
  <si>
    <t>TÁRSULÁS DOLOGI k.(bank ktg.)</t>
  </si>
  <si>
    <t xml:space="preserve">Németh Pál utca világítás </t>
  </si>
  <si>
    <t>Nem tervezett!!!</t>
  </si>
  <si>
    <t>Államháztart.belüli megelőlehez.telj.</t>
  </si>
  <si>
    <t>Favágás bruttó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</si>
</sst>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[$Ft-40E]_-;\-* #,##0\ [$Ft-40E]_-;_-* &quot;-&quot;\ [$Ft-40E]_-;_-@_-"/>
    <numFmt numFmtId="165" formatCode="#,##0_ ;\-#,##0\ "/>
    <numFmt numFmtId="166" formatCode="#,##0.0"/>
  </numFmts>
  <fonts count="50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4"/>
      <color rgb="FF00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rgb="FF303744"/>
      <name val="Verdana"/>
      <family val="2"/>
      <charset val="238"/>
    </font>
    <font>
      <i/>
      <sz val="12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rgb="FFBBC5D8"/>
      </right>
      <top/>
      <bottom style="medium">
        <color rgb="FFBBC5D8"/>
      </bottom>
      <diagonal/>
    </border>
    <border>
      <left style="medium">
        <color rgb="FFBBC5D8"/>
      </left>
      <right style="medium">
        <color rgb="FFBBC5D8"/>
      </right>
      <top/>
      <bottom style="medium">
        <color rgb="FFBBC5D8"/>
      </bottom>
      <diagonal/>
    </border>
  </borders>
  <cellStyleXfs count="1">
    <xf numFmtId="0" fontId="0" fillId="0" borderId="0"/>
  </cellStyleXfs>
  <cellXfs count="44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3" fontId="1" fillId="0" borderId="0" xfId="0" applyNumberFormat="1" applyFont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4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/>
    <xf numFmtId="3" fontId="4" fillId="0" borderId="1" xfId="0" applyNumberFormat="1" applyFont="1" applyBorder="1"/>
    <xf numFmtId="3" fontId="0" fillId="0" borderId="0" xfId="0" applyNumberFormat="1"/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right" shrinkToFit="1"/>
    </xf>
    <xf numFmtId="0" fontId="7" fillId="0" borderId="12" xfId="0" applyFont="1" applyBorder="1"/>
    <xf numFmtId="0" fontId="7" fillId="0" borderId="13" xfId="0" applyFont="1" applyBorder="1" applyAlignment="1">
      <alignment wrapText="1"/>
    </xf>
    <xf numFmtId="3" fontId="4" fillId="0" borderId="14" xfId="0" applyNumberFormat="1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5" xfId="0" applyFont="1" applyBorder="1" applyAlignment="1">
      <alignment wrapText="1"/>
    </xf>
    <xf numFmtId="3" fontId="10" fillId="0" borderId="15" xfId="0" applyNumberFormat="1" applyFont="1" applyBorder="1"/>
    <xf numFmtId="0" fontId="10" fillId="0" borderId="3" xfId="0" applyFont="1" applyBorder="1"/>
    <xf numFmtId="0" fontId="10" fillId="0" borderId="10" xfId="0" applyFont="1" applyBorder="1"/>
    <xf numFmtId="0" fontId="7" fillId="0" borderId="10" xfId="0" applyFont="1" applyBorder="1"/>
    <xf numFmtId="3" fontId="7" fillId="0" borderId="10" xfId="0" applyNumberFormat="1" applyFont="1" applyBorder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left"/>
    </xf>
    <xf numFmtId="3" fontId="4" fillId="0" borderId="15" xfId="0" applyNumberFormat="1" applyFont="1" applyBorder="1"/>
    <xf numFmtId="3" fontId="2" fillId="0" borderId="17" xfId="0" applyNumberFormat="1" applyFont="1" applyBorder="1"/>
    <xf numFmtId="0" fontId="2" fillId="0" borderId="17" xfId="0" applyFont="1" applyBorder="1" applyAlignment="1">
      <alignment horizontal="left"/>
    </xf>
    <xf numFmtId="3" fontId="4" fillId="0" borderId="17" xfId="0" applyNumberFormat="1" applyFont="1" applyBorder="1"/>
    <xf numFmtId="0" fontId="2" fillId="0" borderId="17" xfId="0" applyFont="1" applyBorder="1"/>
    <xf numFmtId="0" fontId="10" fillId="0" borderId="17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10" fillId="0" borderId="17" xfId="0" applyNumberFormat="1" applyFont="1" applyBorder="1"/>
    <xf numFmtId="0" fontId="4" fillId="0" borderId="17" xfId="0" applyFont="1" applyBorder="1" applyAlignment="1">
      <alignment horizontal="left"/>
    </xf>
    <xf numFmtId="0" fontId="4" fillId="0" borderId="17" xfId="0" applyFont="1" applyBorder="1"/>
    <xf numFmtId="0" fontId="10" fillId="2" borderId="17" xfId="0" applyFont="1" applyFill="1" applyBorder="1"/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4" fillId="0" borderId="15" xfId="0" applyFont="1" applyBorder="1"/>
    <xf numFmtId="3" fontId="4" fillId="0" borderId="17" xfId="0" applyNumberFormat="1" applyFont="1" applyBorder="1" applyAlignment="1">
      <alignment horizontal="center" vertical="center" wrapText="1"/>
    </xf>
    <xf numFmtId="0" fontId="10" fillId="0" borderId="0" xfId="0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0" borderId="17" xfId="0" applyFont="1" applyBorder="1" applyAlignment="1">
      <alignment horizontal="center" vertical="center"/>
    </xf>
    <xf numFmtId="0" fontId="7" fillId="0" borderId="17" xfId="0" applyFont="1" applyBorder="1"/>
    <xf numFmtId="0" fontId="0" fillId="0" borderId="17" xfId="0" applyBorder="1"/>
    <xf numFmtId="0" fontId="0" fillId="0" borderId="17" xfId="0" applyBorder="1" applyAlignment="1">
      <alignment wrapText="1"/>
    </xf>
    <xf numFmtId="0" fontId="6" fillId="0" borderId="0" xfId="0" applyFont="1"/>
    <xf numFmtId="3" fontId="10" fillId="0" borderId="0" xfId="0" applyNumberFormat="1" applyFont="1"/>
    <xf numFmtId="0" fontId="7" fillId="0" borderId="0" xfId="0" applyFont="1"/>
    <xf numFmtId="3" fontId="11" fillId="0" borderId="17" xfId="0" applyNumberFormat="1" applyFont="1" applyBorder="1"/>
    <xf numFmtId="164" fontId="11" fillId="0" borderId="17" xfId="0" applyNumberFormat="1" applyFont="1" applyBorder="1"/>
    <xf numFmtId="0" fontId="12" fillId="0" borderId="17" xfId="0" applyFont="1" applyBorder="1"/>
    <xf numFmtId="165" fontId="11" fillId="0" borderId="17" xfId="0" applyNumberFormat="1" applyFont="1" applyBorder="1"/>
    <xf numFmtId="3" fontId="12" fillId="0" borderId="17" xfId="0" applyNumberFormat="1" applyFont="1" applyBorder="1"/>
    <xf numFmtId="165" fontId="12" fillId="0" borderId="17" xfId="0" applyNumberFormat="1" applyFont="1" applyBorder="1"/>
    <xf numFmtId="0" fontId="11" fillId="0" borderId="17" xfId="0" applyFont="1" applyBorder="1" applyAlignment="1">
      <alignment wrapText="1"/>
    </xf>
    <xf numFmtId="14" fontId="0" fillId="0" borderId="0" xfId="0" applyNumberFormat="1"/>
    <xf numFmtId="0" fontId="12" fillId="0" borderId="17" xfId="0" applyFont="1" applyBorder="1" applyAlignment="1">
      <alignment wrapText="1"/>
    </xf>
    <xf numFmtId="3" fontId="14" fillId="0" borderId="0" xfId="0" applyNumberFormat="1" applyFont="1" applyAlignment="1">
      <alignment vertical="distributed"/>
    </xf>
    <xf numFmtId="3" fontId="15" fillId="0" borderId="0" xfId="0" applyNumberFormat="1" applyFont="1" applyAlignment="1">
      <alignment horizontal="right"/>
    </xf>
    <xf numFmtId="3" fontId="0" fillId="0" borderId="12" xfId="0" applyNumberFormat="1" applyBorder="1"/>
    <xf numFmtId="3" fontId="14" fillId="0" borderId="23" xfId="0" applyNumberFormat="1" applyFont="1" applyBorder="1"/>
    <xf numFmtId="3" fontId="17" fillId="0" borderId="1" xfId="0" applyNumberFormat="1" applyFont="1" applyBorder="1" applyAlignment="1">
      <alignment horizontal="center" wrapText="1"/>
    </xf>
    <xf numFmtId="3" fontId="17" fillId="0" borderId="4" xfId="0" applyNumberFormat="1" applyFont="1" applyBorder="1" applyAlignment="1">
      <alignment horizontal="center" wrapText="1"/>
    </xf>
    <xf numFmtId="3" fontId="18" fillId="0" borderId="1" xfId="0" applyNumberFormat="1" applyFont="1" applyBorder="1" applyAlignment="1">
      <alignment horizontal="center" wrapText="1"/>
    </xf>
    <xf numFmtId="3" fontId="0" fillId="0" borderId="24" xfId="0" applyNumberFormat="1" applyBorder="1"/>
    <xf numFmtId="3" fontId="19" fillId="0" borderId="25" xfId="0" applyNumberFormat="1" applyFont="1" applyBorder="1"/>
    <xf numFmtId="3" fontId="0" fillId="0" borderId="26" xfId="0" applyNumberFormat="1" applyBorder="1"/>
    <xf numFmtId="3" fontId="19" fillId="0" borderId="27" xfId="0" applyNumberFormat="1" applyFont="1" applyBorder="1"/>
    <xf numFmtId="3" fontId="16" fillId="0" borderId="24" xfId="0" applyNumberFormat="1" applyFont="1" applyBorder="1"/>
    <xf numFmtId="3" fontId="19" fillId="0" borderId="25" xfId="0" applyNumberFormat="1" applyFont="1" applyBorder="1" applyAlignment="1">
      <alignment wrapText="1"/>
    </xf>
    <xf numFmtId="3" fontId="16" fillId="0" borderId="26" xfId="0" applyNumberFormat="1" applyFont="1" applyBorder="1"/>
    <xf numFmtId="3" fontId="15" fillId="0" borderId="5" xfId="0" applyNumberFormat="1" applyFont="1" applyBorder="1" applyAlignment="1">
      <alignment horizontal="right"/>
    </xf>
    <xf numFmtId="3" fontId="20" fillId="0" borderId="7" xfId="0" applyNumberFormat="1" applyFont="1" applyBorder="1" applyAlignment="1">
      <alignment shrinkToFit="1"/>
    </xf>
    <xf numFmtId="3" fontId="0" fillId="0" borderId="28" xfId="0" applyNumberFormat="1" applyBorder="1"/>
    <xf numFmtId="3" fontId="20" fillId="0" borderId="29" xfId="0" applyNumberFormat="1" applyFont="1" applyBorder="1" applyAlignment="1">
      <alignment shrinkToFit="1"/>
    </xf>
    <xf numFmtId="3" fontId="20" fillId="0" borderId="7" xfId="0" applyNumberFormat="1" applyFont="1" applyBorder="1" applyAlignment="1">
      <alignment wrapText="1"/>
    </xf>
    <xf numFmtId="3" fontId="20" fillId="0" borderId="29" xfId="0" applyNumberFormat="1" applyFont="1" applyBorder="1" applyAlignment="1">
      <alignment wrapText="1"/>
    </xf>
    <xf numFmtId="3" fontId="20" fillId="0" borderId="7" xfId="0" applyNumberFormat="1" applyFont="1" applyBorder="1"/>
    <xf numFmtId="3" fontId="20" fillId="0" borderId="29" xfId="0" applyNumberFormat="1" applyFont="1" applyBorder="1"/>
    <xf numFmtId="3" fontId="16" fillId="0" borderId="5" xfId="0" applyNumberFormat="1" applyFont="1" applyBorder="1"/>
    <xf numFmtId="3" fontId="16" fillId="0" borderId="28" xfId="0" applyNumberFormat="1" applyFont="1" applyBorder="1"/>
    <xf numFmtId="3" fontId="15" fillId="0" borderId="28" xfId="0" applyNumberFormat="1" applyFont="1" applyBorder="1"/>
    <xf numFmtId="3" fontId="21" fillId="0" borderId="7" xfId="0" applyNumberFormat="1" applyFont="1" applyBorder="1"/>
    <xf numFmtId="3" fontId="21" fillId="0" borderId="29" xfId="0" applyNumberFormat="1" applyFont="1" applyBorder="1"/>
    <xf numFmtId="3" fontId="16" fillId="0" borderId="7" xfId="0" applyNumberFormat="1" applyFont="1" applyBorder="1"/>
    <xf numFmtId="3" fontId="16" fillId="0" borderId="29" xfId="0" applyNumberFormat="1" applyFont="1" applyBorder="1"/>
    <xf numFmtId="3" fontId="16" fillId="0" borderId="7" xfId="0" applyNumberFormat="1" applyFont="1" applyBorder="1" applyAlignment="1">
      <alignment wrapText="1"/>
    </xf>
    <xf numFmtId="3" fontId="16" fillId="0" borderId="5" xfId="0" applyNumberFormat="1" applyFont="1" applyBorder="1" applyAlignment="1">
      <alignment horizontal="center"/>
    </xf>
    <xf numFmtId="3" fontId="15" fillId="0" borderId="7" xfId="0" applyNumberFormat="1" applyFont="1" applyBorder="1"/>
    <xf numFmtId="3" fontId="15" fillId="0" borderId="29" xfId="0" applyNumberFormat="1" applyFont="1" applyBorder="1"/>
    <xf numFmtId="49" fontId="15" fillId="0" borderId="5" xfId="0" applyNumberFormat="1" applyFont="1" applyBorder="1" applyAlignment="1">
      <alignment horizontal="right"/>
    </xf>
    <xf numFmtId="3" fontId="15" fillId="0" borderId="8" xfId="0" applyNumberFormat="1" applyFont="1" applyBorder="1"/>
    <xf numFmtId="3" fontId="16" fillId="0" borderId="12" xfId="0" applyNumberFormat="1" applyFont="1" applyBorder="1"/>
    <xf numFmtId="3" fontId="14" fillId="0" borderId="1" xfId="0" applyNumberFormat="1" applyFont="1" applyBorder="1"/>
    <xf numFmtId="3" fontId="16" fillId="0" borderId="30" xfId="0" applyNumberFormat="1" applyFont="1" applyBorder="1"/>
    <xf numFmtId="3" fontId="15" fillId="0" borderId="11" xfId="0" applyNumberFormat="1" applyFont="1" applyBorder="1"/>
    <xf numFmtId="3" fontId="16" fillId="0" borderId="9" xfId="0" applyNumberFormat="1" applyFont="1" applyBorder="1"/>
    <xf numFmtId="3" fontId="15" fillId="0" borderId="31" xfId="0" applyNumberFormat="1" applyFont="1" applyBorder="1"/>
    <xf numFmtId="3" fontId="15" fillId="0" borderId="32" xfId="0" applyNumberFormat="1" applyFont="1" applyBorder="1"/>
    <xf numFmtId="3" fontId="15" fillId="0" borderId="33" xfId="0" applyNumberFormat="1" applyFont="1" applyBorder="1"/>
    <xf numFmtId="3" fontId="0" fillId="0" borderId="32" xfId="0" applyNumberFormat="1" applyBorder="1"/>
    <xf numFmtId="3" fontId="15" fillId="0" borderId="0" xfId="0" applyNumberFormat="1" applyFont="1"/>
    <xf numFmtId="3" fontId="0" fillId="0" borderId="34" xfId="0" applyNumberFormat="1" applyBorder="1"/>
    <xf numFmtId="3" fontId="16" fillId="0" borderId="34" xfId="0" applyNumberFormat="1" applyFont="1" applyBorder="1"/>
    <xf numFmtId="3" fontId="16" fillId="0" borderId="11" xfId="0" applyNumberFormat="1" applyFont="1" applyBorder="1"/>
    <xf numFmtId="3" fontId="0" fillId="0" borderId="11" xfId="0" applyNumberFormat="1" applyBorder="1"/>
    <xf numFmtId="3" fontId="0" fillId="0" borderId="35" xfId="0" applyNumberFormat="1" applyBorder="1"/>
    <xf numFmtId="3" fontId="26" fillId="0" borderId="0" xfId="0" applyNumberFormat="1" applyFont="1" applyAlignment="1">
      <alignment horizontal="right"/>
    </xf>
    <xf numFmtId="3" fontId="15" fillId="0" borderId="17" xfId="0" applyNumberFormat="1" applyFont="1" applyBorder="1"/>
    <xf numFmtId="3" fontId="26" fillId="0" borderId="17" xfId="0" applyNumberFormat="1" applyFont="1" applyBorder="1"/>
    <xf numFmtId="3" fontId="28" fillId="0" borderId="17" xfId="0" applyNumberFormat="1" applyFont="1" applyBorder="1"/>
    <xf numFmtId="0" fontId="16" fillId="0" borderId="0" xfId="0" applyFont="1" applyAlignment="1">
      <alignment horizontal="center"/>
    </xf>
    <xf numFmtId="0" fontId="15" fillId="0" borderId="17" xfId="0" applyFont="1" applyBorder="1"/>
    <xf numFmtId="3" fontId="26" fillId="0" borderId="27" xfId="0" applyNumberFormat="1" applyFont="1" applyBorder="1" applyAlignment="1">
      <alignment horizontal="right"/>
    </xf>
    <xf numFmtId="3" fontId="15" fillId="0" borderId="38" xfId="0" applyNumberFormat="1" applyFont="1" applyBorder="1"/>
    <xf numFmtId="3" fontId="28" fillId="0" borderId="37" xfId="0" applyNumberFormat="1" applyFont="1" applyBorder="1"/>
    <xf numFmtId="0" fontId="15" fillId="0" borderId="0" xfId="0" applyFont="1"/>
    <xf numFmtId="0" fontId="15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1" fillId="0" borderId="0" xfId="0" applyFont="1"/>
    <xf numFmtId="0" fontId="16" fillId="0" borderId="21" xfId="0" applyFont="1" applyBorder="1" applyAlignment="1">
      <alignment horizontal="center"/>
    </xf>
    <xf numFmtId="3" fontId="16" fillId="0" borderId="21" xfId="0" applyNumberFormat="1" applyFont="1" applyBorder="1" applyAlignment="1">
      <alignment horizontal="right"/>
    </xf>
    <xf numFmtId="0" fontId="16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wrapText="1"/>
    </xf>
    <xf numFmtId="4" fontId="15" fillId="0" borderId="17" xfId="0" applyNumberFormat="1" applyFont="1" applyBorder="1"/>
    <xf numFmtId="0" fontId="32" fillId="0" borderId="17" xfId="0" applyFont="1" applyBorder="1" applyAlignment="1">
      <alignment wrapText="1"/>
    </xf>
    <xf numFmtId="0" fontId="32" fillId="0" borderId="17" xfId="0" applyFont="1" applyBorder="1"/>
    <xf numFmtId="3" fontId="32" fillId="0" borderId="17" xfId="0" applyNumberFormat="1" applyFont="1" applyBorder="1"/>
    <xf numFmtId="166" fontId="15" fillId="0" borderId="17" xfId="0" applyNumberFormat="1" applyFont="1" applyBorder="1"/>
    <xf numFmtId="49" fontId="15" fillId="0" borderId="17" xfId="0" applyNumberFormat="1" applyFont="1" applyBorder="1"/>
    <xf numFmtId="3" fontId="33" fillId="0" borderId="17" xfId="0" applyNumberFormat="1" applyFont="1" applyBorder="1"/>
    <xf numFmtId="0" fontId="34" fillId="0" borderId="17" xfId="0" applyFont="1" applyBorder="1"/>
    <xf numFmtId="0" fontId="35" fillId="0" borderId="17" xfId="0" applyFont="1" applyBorder="1"/>
    <xf numFmtId="3" fontId="35" fillId="0" borderId="17" xfId="0" applyNumberFormat="1" applyFont="1" applyBorder="1"/>
    <xf numFmtId="3" fontId="20" fillId="0" borderId="39" xfId="0" applyNumberFormat="1" applyFont="1" applyBorder="1"/>
    <xf numFmtId="3" fontId="15" fillId="0" borderId="41" xfId="0" applyNumberFormat="1" applyFont="1" applyBorder="1"/>
    <xf numFmtId="3" fontId="36" fillId="0" borderId="0" xfId="0" applyNumberFormat="1" applyFont="1"/>
    <xf numFmtId="3" fontId="36" fillId="0" borderId="0" xfId="0" applyNumberFormat="1" applyFont="1" applyAlignment="1">
      <alignment vertical="center"/>
    </xf>
    <xf numFmtId="3" fontId="36" fillId="0" borderId="12" xfId="0" applyNumberFormat="1" applyFont="1" applyBorder="1"/>
    <xf numFmtId="3" fontId="36" fillId="0" borderId="17" xfId="0" applyNumberFormat="1" applyFont="1" applyBorder="1"/>
    <xf numFmtId="3" fontId="16" fillId="0" borderId="17" xfId="0" applyNumberFormat="1" applyFont="1" applyBorder="1"/>
    <xf numFmtId="3" fontId="36" fillId="0" borderId="17" xfId="0" applyNumberFormat="1" applyFont="1" applyBorder="1" applyAlignment="1">
      <alignment horizontal="center"/>
    </xf>
    <xf numFmtId="3" fontId="36" fillId="0" borderId="17" xfId="0" applyNumberFormat="1" applyFont="1" applyBorder="1" applyAlignment="1">
      <alignment horizontal="right"/>
    </xf>
    <xf numFmtId="3" fontId="20" fillId="0" borderId="17" xfId="0" applyNumberFormat="1" applyFont="1" applyBorder="1"/>
    <xf numFmtId="3" fontId="15" fillId="0" borderId="17" xfId="0" applyNumberFormat="1" applyFont="1" applyBorder="1" applyAlignment="1">
      <alignment horizontal="center"/>
    </xf>
    <xf numFmtId="3" fontId="16" fillId="0" borderId="37" xfId="0" applyNumberFormat="1" applyFont="1" applyBorder="1"/>
    <xf numFmtId="3" fontId="14" fillId="0" borderId="13" xfId="0" applyNumberFormat="1" applyFont="1" applyBorder="1"/>
    <xf numFmtId="3" fontId="17" fillId="0" borderId="13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center" wrapText="1"/>
    </xf>
    <xf numFmtId="3" fontId="18" fillId="0" borderId="43" xfId="0" applyNumberFormat="1" applyFont="1" applyBorder="1" applyAlignment="1">
      <alignment horizontal="center" wrapText="1"/>
    </xf>
    <xf numFmtId="3" fontId="16" fillId="0" borderId="44" xfId="0" applyNumberFormat="1" applyFont="1" applyBorder="1"/>
    <xf numFmtId="3" fontId="15" fillId="0" borderId="45" xfId="0" applyNumberFormat="1" applyFont="1" applyBorder="1"/>
    <xf numFmtId="3" fontId="16" fillId="0" borderId="45" xfId="0" applyNumberFormat="1" applyFont="1" applyBorder="1"/>
    <xf numFmtId="3" fontId="36" fillId="0" borderId="45" xfId="0" applyNumberFormat="1" applyFont="1" applyBorder="1"/>
    <xf numFmtId="3" fontId="16" fillId="0" borderId="40" xfId="0" applyNumberFormat="1" applyFont="1" applyBorder="1"/>
    <xf numFmtId="3" fontId="36" fillId="0" borderId="6" xfId="0" applyNumberFormat="1" applyFont="1" applyBorder="1"/>
    <xf numFmtId="3" fontId="15" fillId="0" borderId="6" xfId="0" applyNumberFormat="1" applyFont="1" applyBorder="1"/>
    <xf numFmtId="3" fontId="20" fillId="0" borderId="6" xfId="0" applyNumberFormat="1" applyFont="1" applyBorder="1"/>
    <xf numFmtId="3" fontId="16" fillId="0" borderId="6" xfId="0" applyNumberFormat="1" applyFont="1" applyBorder="1"/>
    <xf numFmtId="3" fontId="36" fillId="0" borderId="42" xfId="0" applyNumberFormat="1" applyFont="1" applyBorder="1"/>
    <xf numFmtId="3" fontId="16" fillId="0" borderId="46" xfId="0" applyNumberFormat="1" applyFont="1" applyBorder="1"/>
    <xf numFmtId="3" fontId="20" fillId="0" borderId="47" xfId="0" applyNumberFormat="1" applyFont="1" applyBorder="1"/>
    <xf numFmtId="3" fontId="15" fillId="0" borderId="48" xfId="0" applyNumberFormat="1" applyFont="1" applyBorder="1"/>
    <xf numFmtId="3" fontId="15" fillId="0" borderId="25" xfId="0" applyNumberFormat="1" applyFont="1" applyBorder="1"/>
    <xf numFmtId="3" fontId="15" fillId="0" borderId="34" xfId="0" applyNumberFormat="1" applyFont="1" applyBorder="1"/>
    <xf numFmtId="3" fontId="14" fillId="0" borderId="46" xfId="0" applyNumberFormat="1" applyFont="1" applyBorder="1"/>
    <xf numFmtId="3" fontId="15" fillId="0" borderId="38" xfId="0" applyNumberFormat="1" applyFont="1" applyBorder="1" applyAlignment="1">
      <alignment horizontal="center"/>
    </xf>
    <xf numFmtId="3" fontId="20" fillId="0" borderId="49" xfId="0" applyNumberFormat="1" applyFont="1" applyBorder="1"/>
    <xf numFmtId="3" fontId="20" fillId="0" borderId="50" xfId="0" applyNumberFormat="1" applyFont="1" applyBorder="1"/>
    <xf numFmtId="3" fontId="20" fillId="0" borderId="38" xfId="0" applyNumberFormat="1" applyFont="1" applyBorder="1"/>
    <xf numFmtId="3" fontId="36" fillId="0" borderId="49" xfId="0" applyNumberFormat="1" applyFont="1" applyBorder="1"/>
    <xf numFmtId="3" fontId="15" fillId="0" borderId="42" xfId="0" applyNumberFormat="1" applyFont="1" applyBorder="1"/>
    <xf numFmtId="3" fontId="15" fillId="0" borderId="44" xfId="0" applyNumberFormat="1" applyFont="1" applyBorder="1"/>
    <xf numFmtId="3" fontId="15" fillId="0" borderId="37" xfId="0" applyNumberFormat="1" applyFont="1" applyBorder="1"/>
    <xf numFmtId="3" fontId="14" fillId="0" borderId="43" xfId="0" applyNumberFormat="1" applyFont="1" applyBorder="1"/>
    <xf numFmtId="3" fontId="14" fillId="0" borderId="51" xfId="0" applyNumberFormat="1" applyFont="1" applyBorder="1"/>
    <xf numFmtId="3" fontId="36" fillId="0" borderId="10" xfId="0" applyNumberFormat="1" applyFont="1" applyBorder="1" applyAlignment="1">
      <alignment horizontal="right"/>
    </xf>
    <xf numFmtId="3" fontId="36" fillId="0" borderId="52" xfId="0" applyNumberFormat="1" applyFont="1" applyBorder="1"/>
    <xf numFmtId="3" fontId="36" fillId="0" borderId="10" xfId="0" applyNumberFormat="1" applyFont="1" applyBorder="1"/>
    <xf numFmtId="3" fontId="36" fillId="0" borderId="41" xfId="0" applyNumberFormat="1" applyFont="1" applyBorder="1"/>
    <xf numFmtId="3" fontId="11" fillId="0" borderId="17" xfId="0" applyNumberFormat="1" applyFont="1" applyBorder="1" applyAlignment="1">
      <alignment wrapText="1"/>
    </xf>
    <xf numFmtId="3" fontId="16" fillId="0" borderId="0" xfId="0" applyNumberFormat="1" applyFont="1" applyAlignment="1">
      <alignment horizontal="right"/>
    </xf>
    <xf numFmtId="3" fontId="37" fillId="0" borderId="42" xfId="0" applyNumberFormat="1" applyFont="1" applyBorder="1"/>
    <xf numFmtId="3" fontId="37" fillId="0" borderId="6" xfId="0" applyNumberFormat="1" applyFont="1" applyBorder="1"/>
    <xf numFmtId="3" fontId="37" fillId="0" borderId="49" xfId="0" applyNumberFormat="1" applyFont="1" applyBorder="1"/>
    <xf numFmtId="3" fontId="37" fillId="0" borderId="41" xfId="0" applyNumberFormat="1" applyFont="1" applyBorder="1"/>
    <xf numFmtId="0" fontId="7" fillId="0" borderId="0" xfId="0" applyFont="1" applyAlignment="1">
      <alignment horizontal="right"/>
    </xf>
    <xf numFmtId="3" fontId="7" fillId="0" borderId="17" xfId="0" applyNumberFormat="1" applyFont="1" applyBorder="1"/>
    <xf numFmtId="0" fontId="7" fillId="0" borderId="21" xfId="0" applyFont="1" applyBorder="1"/>
    <xf numFmtId="3" fontId="7" fillId="0" borderId="0" xfId="0" applyNumberFormat="1" applyFont="1"/>
    <xf numFmtId="3" fontId="7" fillId="0" borderId="22" xfId="0" applyNumberFormat="1" applyFont="1" applyBorder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3" fontId="0" fillId="0" borderId="20" xfId="0" applyNumberFormat="1" applyBorder="1" applyAlignment="1">
      <alignment horizontal="right"/>
    </xf>
    <xf numFmtId="3" fontId="16" fillId="0" borderId="17" xfId="0" applyNumberFormat="1" applyFont="1" applyBorder="1" applyAlignment="1">
      <alignment horizontal="center"/>
    </xf>
    <xf numFmtId="3" fontId="16" fillId="0" borderId="54" xfId="0" applyNumberFormat="1" applyFont="1" applyBorder="1"/>
    <xf numFmtId="3" fontId="14" fillId="0" borderId="55" xfId="0" applyNumberFormat="1" applyFont="1" applyBorder="1"/>
    <xf numFmtId="3" fontId="14" fillId="0" borderId="16" xfId="0" applyNumberFormat="1" applyFont="1" applyBorder="1"/>
    <xf numFmtId="3" fontId="16" fillId="0" borderId="2" xfId="0" applyNumberFormat="1" applyFont="1" applyBorder="1"/>
    <xf numFmtId="3" fontId="15" fillId="0" borderId="56" xfId="0" applyNumberFormat="1" applyFont="1" applyBorder="1"/>
    <xf numFmtId="3" fontId="15" fillId="0" borderId="57" xfId="0" applyNumberFormat="1" applyFont="1" applyBorder="1"/>
    <xf numFmtId="3" fontId="16" fillId="0" borderId="53" xfId="0" applyNumberFormat="1" applyFont="1" applyBorder="1"/>
    <xf numFmtId="3" fontId="16" fillId="0" borderId="58" xfId="0" applyNumberFormat="1" applyFont="1" applyBorder="1"/>
    <xf numFmtId="3" fontId="15" fillId="0" borderId="20" xfId="0" applyNumberFormat="1" applyFont="1" applyBorder="1"/>
    <xf numFmtId="3" fontId="16" fillId="0" borderId="0" xfId="0" applyNumberFormat="1" applyFont="1"/>
    <xf numFmtId="3" fontId="16" fillId="0" borderId="25" xfId="0" applyNumberFormat="1" applyFont="1" applyBorder="1"/>
    <xf numFmtId="3" fontId="0" fillId="0" borderId="5" xfId="0" applyNumberFormat="1" applyBorder="1" applyAlignment="1">
      <alignment horizontal="center"/>
    </xf>
    <xf numFmtId="3" fontId="0" fillId="0" borderId="7" xfId="0" applyNumberFormat="1" applyBorder="1"/>
    <xf numFmtId="3" fontId="15" fillId="0" borderId="26" xfId="0" applyNumberFormat="1" applyFont="1" applyBorder="1"/>
    <xf numFmtId="3" fontId="0" fillId="0" borderId="5" xfId="0" applyNumberFormat="1" applyBorder="1" applyAlignment="1">
      <alignment horizontal="right"/>
    </xf>
    <xf numFmtId="3" fontId="20" fillId="0" borderId="28" xfId="0" applyNumberFormat="1" applyFont="1" applyBorder="1"/>
    <xf numFmtId="3" fontId="15" fillId="0" borderId="5" xfId="0" applyNumberFormat="1" applyFont="1" applyBorder="1" applyAlignment="1">
      <alignment horizontal="center"/>
    </xf>
    <xf numFmtId="3" fontId="16" fillId="0" borderId="8" xfId="0" applyNumberFormat="1" applyFont="1" applyBorder="1"/>
    <xf numFmtId="3" fontId="15" fillId="0" borderId="22" xfId="0" applyNumberFormat="1" applyFont="1" applyBorder="1"/>
    <xf numFmtId="3" fontId="15" fillId="0" borderId="19" xfId="0" applyNumberFormat="1" applyFont="1" applyBorder="1"/>
    <xf numFmtId="3" fontId="15" fillId="0" borderId="1" xfId="0" applyNumberFormat="1" applyFont="1" applyBorder="1"/>
    <xf numFmtId="3" fontId="16" fillId="0" borderId="59" xfId="0" applyNumberFormat="1" applyFont="1" applyBorder="1"/>
    <xf numFmtId="3" fontId="14" fillId="0" borderId="19" xfId="0" applyNumberFormat="1" applyFont="1" applyBorder="1"/>
    <xf numFmtId="3" fontId="15" fillId="0" borderId="30" xfId="0" applyNumberFormat="1" applyFont="1" applyBorder="1" applyAlignment="1">
      <alignment horizontal="right"/>
    </xf>
    <xf numFmtId="3" fontId="15" fillId="0" borderId="15" xfId="0" applyNumberFormat="1" applyFont="1" applyBorder="1"/>
    <xf numFmtId="3" fontId="15" fillId="0" borderId="40" xfId="0" applyNumberFormat="1" applyFont="1" applyBorder="1"/>
    <xf numFmtId="3" fontId="15" fillId="0" borderId="10" xfId="0" applyNumberFormat="1" applyFont="1" applyBorder="1"/>
    <xf numFmtId="3" fontId="0" fillId="0" borderId="41" xfId="0" applyNumberFormat="1" applyBorder="1"/>
    <xf numFmtId="3" fontId="16" fillId="0" borderId="24" xfId="0" applyNumberFormat="1" applyFont="1" applyBorder="1" applyAlignment="1">
      <alignment horizontal="left"/>
    </xf>
    <xf numFmtId="3" fontId="0" fillId="0" borderId="42" xfId="0" applyNumberFormat="1" applyBorder="1"/>
    <xf numFmtId="3" fontId="0" fillId="0" borderId="17" xfId="0" applyNumberFormat="1" applyBorder="1"/>
    <xf numFmtId="3" fontId="0" fillId="0" borderId="6" xfId="0" applyNumberFormat="1" applyBorder="1"/>
    <xf numFmtId="3" fontId="15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center"/>
    </xf>
    <xf numFmtId="3" fontId="0" fillId="0" borderId="30" xfId="0" applyNumberFormat="1" applyBorder="1"/>
    <xf numFmtId="3" fontId="0" fillId="0" borderId="5" xfId="0" applyNumberFormat="1" applyBorder="1"/>
    <xf numFmtId="3" fontId="15" fillId="0" borderId="24" xfId="0" applyNumberFormat="1" applyFont="1" applyBorder="1" applyAlignment="1">
      <alignment horizontal="center"/>
    </xf>
    <xf numFmtId="3" fontId="0" fillId="0" borderId="9" xfId="0" applyNumberFormat="1" applyBorder="1" applyAlignment="1">
      <alignment horizontal="right"/>
    </xf>
    <xf numFmtId="3" fontId="14" fillId="0" borderId="60" xfId="0" applyNumberFormat="1" applyFont="1" applyBorder="1"/>
    <xf numFmtId="3" fontId="19" fillId="0" borderId="7" xfId="0" applyNumberFormat="1" applyFont="1" applyBorder="1"/>
    <xf numFmtId="3" fontId="19" fillId="0" borderId="7" xfId="0" applyNumberFormat="1" applyFont="1" applyBorder="1" applyAlignment="1">
      <alignment wrapText="1"/>
    </xf>
    <xf numFmtId="49" fontId="15" fillId="0" borderId="7" xfId="0" applyNumberFormat="1" applyFont="1" applyBorder="1"/>
    <xf numFmtId="3" fontId="15" fillId="0" borderId="7" xfId="0" applyNumberFormat="1" applyFont="1" applyBorder="1" applyAlignment="1">
      <alignment wrapText="1"/>
    </xf>
    <xf numFmtId="3" fontId="14" fillId="0" borderId="31" xfId="0" applyNumberFormat="1" applyFont="1" applyBorder="1"/>
    <xf numFmtId="3" fontId="14" fillId="0" borderId="0" xfId="0" applyNumberFormat="1" applyFont="1"/>
    <xf numFmtId="3" fontId="33" fillId="0" borderId="28" xfId="0" applyNumberFormat="1" applyFont="1" applyBorder="1"/>
    <xf numFmtId="3" fontId="38" fillId="0" borderId="28" xfId="0" applyNumberFormat="1" applyFont="1" applyBorder="1"/>
    <xf numFmtId="3" fontId="33" fillId="0" borderId="32" xfId="0" applyNumberFormat="1" applyFont="1" applyBorder="1"/>
    <xf numFmtId="3" fontId="15" fillId="0" borderId="16" xfId="0" applyNumberFormat="1" applyFont="1" applyBorder="1"/>
    <xf numFmtId="3" fontId="15" fillId="0" borderId="18" xfId="0" applyNumberFormat="1" applyFont="1" applyBorder="1"/>
    <xf numFmtId="3" fontId="33" fillId="0" borderId="0" xfId="0" applyNumberFormat="1" applyFont="1"/>
    <xf numFmtId="3" fontId="25" fillId="0" borderId="28" xfId="0" applyNumberFormat="1" applyFont="1" applyBorder="1"/>
    <xf numFmtId="3" fontId="14" fillId="0" borderId="28" xfId="0" applyNumberFormat="1" applyFont="1" applyBorder="1"/>
    <xf numFmtId="3" fontId="0" fillId="0" borderId="0" xfId="0" applyNumberFormat="1" applyAlignment="1">
      <alignment horizontal="right" vertical="center"/>
    </xf>
    <xf numFmtId="3" fontId="14" fillId="0" borderId="32" xfId="0" applyNumberFormat="1" applyFont="1" applyBorder="1"/>
    <xf numFmtId="3" fontId="33" fillId="0" borderId="57" xfId="0" applyNumberFormat="1" applyFont="1" applyBorder="1"/>
    <xf numFmtId="3" fontId="4" fillId="0" borderId="0" xfId="0" applyNumberFormat="1" applyFont="1"/>
    <xf numFmtId="3" fontId="4" fillId="0" borderId="0" xfId="0" applyNumberFormat="1" applyFont="1" applyAlignment="1">
      <alignment vertical="center" wrapText="1"/>
    </xf>
    <xf numFmtId="3" fontId="25" fillId="0" borderId="0" xfId="0" applyNumberFormat="1" applyFont="1"/>
    <xf numFmtId="3" fontId="25" fillId="0" borderId="0" xfId="0" applyNumberFormat="1" applyFont="1" applyAlignment="1">
      <alignment vertical="center" wrapText="1"/>
    </xf>
    <xf numFmtId="165" fontId="0" fillId="0" borderId="0" xfId="0" applyNumberFormat="1"/>
    <xf numFmtId="0" fontId="39" fillId="0" borderId="61" xfId="0" applyFont="1" applyBorder="1" applyAlignment="1">
      <alignment horizontal="center" vertical="center" wrapText="1"/>
    </xf>
    <xf numFmtId="0" fontId="39" fillId="0" borderId="62" xfId="0" applyFont="1" applyBorder="1" applyAlignment="1">
      <alignment horizontal="center" vertical="center" wrapText="1"/>
    </xf>
    <xf numFmtId="3" fontId="39" fillId="0" borderId="62" xfId="0" applyNumberFormat="1" applyFont="1" applyBorder="1" applyAlignment="1">
      <alignment horizontal="center" vertical="center" wrapText="1"/>
    </xf>
    <xf numFmtId="0" fontId="0" fillId="0" borderId="63" xfId="0" applyBorder="1" applyAlignment="1">
      <alignment vertical="center" wrapText="1"/>
    </xf>
    <xf numFmtId="3" fontId="0" fillId="0" borderId="64" xfId="0" applyNumberFormat="1" applyBorder="1" applyAlignment="1">
      <alignment horizontal="right" vertical="center" wrapText="1"/>
    </xf>
    <xf numFmtId="0" fontId="5" fillId="0" borderId="63" xfId="0" applyFont="1" applyBorder="1" applyAlignment="1">
      <alignment vertical="center" wrapText="1"/>
    </xf>
    <xf numFmtId="0" fontId="39" fillId="0" borderId="63" xfId="0" applyFont="1" applyBorder="1" applyAlignment="1">
      <alignment horizontal="center" vertical="center" wrapText="1"/>
    </xf>
    <xf numFmtId="0" fontId="9" fillId="0" borderId="63" xfId="0" applyFont="1" applyBorder="1" applyAlignment="1">
      <alignment vertical="center" wrapText="1"/>
    </xf>
    <xf numFmtId="3" fontId="9" fillId="0" borderId="64" xfId="0" applyNumberFormat="1" applyFont="1" applyBorder="1" applyAlignment="1">
      <alignment horizontal="right" vertical="center" wrapText="1"/>
    </xf>
    <xf numFmtId="3" fontId="0" fillId="0" borderId="66" xfId="0" applyNumberFormat="1" applyBorder="1" applyAlignment="1">
      <alignment horizontal="right" vertical="center" wrapText="1"/>
    </xf>
    <xf numFmtId="3" fontId="0" fillId="0" borderId="66" xfId="0" applyNumberFormat="1" applyBorder="1" applyAlignment="1">
      <alignment vertical="center" wrapText="1"/>
    </xf>
    <xf numFmtId="3" fontId="0" fillId="0" borderId="64" xfId="0" applyNumberFormat="1" applyBorder="1" applyAlignment="1">
      <alignment vertical="top" wrapText="1"/>
    </xf>
    <xf numFmtId="3" fontId="0" fillId="0" borderId="64" xfId="0" applyNumberFormat="1" applyBorder="1" applyAlignment="1">
      <alignment vertical="center" wrapText="1"/>
    </xf>
    <xf numFmtId="3" fontId="5" fillId="0" borderId="64" xfId="0" applyNumberFormat="1" applyFont="1" applyBorder="1" applyAlignment="1">
      <alignment horizontal="right" vertical="center" wrapText="1"/>
    </xf>
    <xf numFmtId="3" fontId="33" fillId="0" borderId="8" xfId="0" applyNumberFormat="1" applyFont="1" applyBorder="1"/>
    <xf numFmtId="3" fontId="16" fillId="0" borderId="68" xfId="0" applyNumberFormat="1" applyFont="1" applyBorder="1"/>
    <xf numFmtId="3" fontId="14" fillId="0" borderId="69" xfId="0" applyNumberFormat="1" applyFont="1" applyBorder="1"/>
    <xf numFmtId="3" fontId="33" fillId="0" borderId="70" xfId="0" applyNumberFormat="1" applyFont="1" applyBorder="1"/>
    <xf numFmtId="3" fontId="33" fillId="0" borderId="26" xfId="0" applyNumberFormat="1" applyFont="1" applyBorder="1"/>
    <xf numFmtId="3" fontId="16" fillId="0" borderId="39" xfId="0" applyNumberFormat="1" applyFont="1" applyBorder="1"/>
    <xf numFmtId="3" fontId="20" fillId="0" borderId="0" xfId="0" applyNumberFormat="1" applyFont="1"/>
    <xf numFmtId="3" fontId="40" fillId="0" borderId="6" xfId="0" applyNumberFormat="1" applyFont="1" applyBorder="1"/>
    <xf numFmtId="3" fontId="16" fillId="0" borderId="42" xfId="0" applyNumberFormat="1" applyFont="1" applyBorder="1"/>
    <xf numFmtId="3" fontId="35" fillId="0" borderId="43" xfId="0" applyNumberFormat="1" applyFont="1" applyBorder="1"/>
    <xf numFmtId="0" fontId="16" fillId="0" borderId="0" xfId="0" applyFont="1" applyAlignment="1">
      <alignment horizontal="center" wrapText="1"/>
    </xf>
    <xf numFmtId="3" fontId="15" fillId="0" borderId="17" xfId="0" applyNumberFormat="1" applyFont="1" applyBorder="1" applyAlignment="1">
      <alignment wrapText="1"/>
    </xf>
    <xf numFmtId="0" fontId="35" fillId="0" borderId="17" xfId="0" applyFont="1" applyBorder="1" applyAlignment="1">
      <alignment wrapText="1"/>
    </xf>
    <xf numFmtId="0" fontId="0" fillId="0" borderId="0" xfId="0" applyAlignment="1">
      <alignment wrapText="1"/>
    </xf>
    <xf numFmtId="0" fontId="10" fillId="0" borderId="17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7" xfId="0" applyBorder="1"/>
    <xf numFmtId="3" fontId="33" fillId="0" borderId="7" xfId="0" applyNumberFormat="1" applyFont="1" applyBorder="1"/>
    <xf numFmtId="3" fontId="32" fillId="0" borderId="7" xfId="0" applyNumberFormat="1" applyFont="1" applyBorder="1"/>
    <xf numFmtId="3" fontId="35" fillId="0" borderId="7" xfId="0" applyNumberFormat="1" applyFont="1" applyBorder="1"/>
    <xf numFmtId="3" fontId="28" fillId="0" borderId="25" xfId="0" applyNumberFormat="1" applyFont="1" applyBorder="1"/>
    <xf numFmtId="3" fontId="4" fillId="0" borderId="7" xfId="0" applyNumberFormat="1" applyFont="1" applyBorder="1"/>
    <xf numFmtId="3" fontId="2" fillId="0" borderId="7" xfId="0" applyNumberFormat="1" applyFont="1" applyBorder="1"/>
    <xf numFmtId="3" fontId="2" fillId="2" borderId="7" xfId="0" applyNumberFormat="1" applyFont="1" applyFill="1" applyBorder="1"/>
    <xf numFmtId="3" fontId="7" fillId="0" borderId="7" xfId="0" applyNumberFormat="1" applyFont="1" applyBorder="1"/>
    <xf numFmtId="3" fontId="10" fillId="0" borderId="7" xfId="0" applyNumberFormat="1" applyFont="1" applyBorder="1"/>
    <xf numFmtId="3" fontId="10" fillId="2" borderId="17" xfId="0" applyNumberFormat="1" applyFont="1" applyFill="1" applyBorder="1"/>
    <xf numFmtId="0" fontId="8" fillId="0" borderId="0" xfId="0" applyFont="1"/>
    <xf numFmtId="3" fontId="26" fillId="0" borderId="0" xfId="0" applyNumberFormat="1" applyFont="1"/>
    <xf numFmtId="0" fontId="41" fillId="0" borderId="0" xfId="0" applyFont="1"/>
    <xf numFmtId="3" fontId="9" fillId="0" borderId="17" xfId="0" applyNumberFormat="1" applyFont="1" applyBorder="1"/>
    <xf numFmtId="3" fontId="5" fillId="0" borderId="17" xfId="0" applyNumberFormat="1" applyFont="1" applyBorder="1"/>
    <xf numFmtId="0" fontId="5" fillId="0" borderId="17" xfId="0" applyFont="1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10" fillId="2" borderId="17" xfId="0" applyFont="1" applyFill="1" applyBorder="1" applyAlignment="1">
      <alignment wrapText="1"/>
    </xf>
    <xf numFmtId="3" fontId="4" fillId="0" borderId="10" xfId="0" applyNumberFormat="1" applyFont="1" applyBorder="1"/>
    <xf numFmtId="3" fontId="42" fillId="0" borderId="41" xfId="0" applyNumberFormat="1" applyFont="1" applyBorder="1"/>
    <xf numFmtId="3" fontId="10" fillId="0" borderId="37" xfId="0" applyNumberFormat="1" applyFont="1" applyBorder="1"/>
    <xf numFmtId="3" fontId="4" fillId="0" borderId="43" xfId="0" applyNumberFormat="1" applyFont="1" applyBorder="1" applyAlignment="1">
      <alignment horizontal="center" vertical="center" wrapText="1"/>
    </xf>
    <xf numFmtId="0" fontId="10" fillId="0" borderId="38" xfId="0" applyFont="1" applyBorder="1"/>
    <xf numFmtId="3" fontId="10" fillId="0" borderId="38" xfId="0" applyNumberFormat="1" applyFont="1" applyBorder="1"/>
    <xf numFmtId="3" fontId="5" fillId="3" borderId="64" xfId="0" applyNumberFormat="1" applyFont="1" applyFill="1" applyBorder="1" applyAlignment="1">
      <alignment horizontal="right" vertical="center" wrapText="1"/>
    </xf>
    <xf numFmtId="3" fontId="43" fillId="0" borderId="64" xfId="0" applyNumberFormat="1" applyFont="1" applyBorder="1" applyAlignment="1">
      <alignment horizontal="right" vertical="center" wrapText="1"/>
    </xf>
    <xf numFmtId="3" fontId="44" fillId="0" borderId="64" xfId="0" applyNumberFormat="1" applyFont="1" applyBorder="1" applyAlignment="1">
      <alignment vertical="center" wrapText="1"/>
    </xf>
    <xf numFmtId="3" fontId="33" fillId="2" borderId="28" xfId="0" applyNumberFormat="1" applyFont="1" applyFill="1" applyBorder="1"/>
    <xf numFmtId="0" fontId="0" fillId="4" borderId="0" xfId="0" applyFill="1"/>
    <xf numFmtId="0" fontId="45" fillId="4" borderId="71" xfId="0" applyFont="1" applyFill="1" applyBorder="1" applyAlignment="1">
      <alignment vertical="center" wrapText="1"/>
    </xf>
    <xf numFmtId="0" fontId="45" fillId="4" borderId="72" xfId="0" applyFont="1" applyFill="1" applyBorder="1" applyAlignment="1">
      <alignment vertical="center" wrapText="1"/>
    </xf>
    <xf numFmtId="0" fontId="12" fillId="0" borderId="0" xfId="0" applyFont="1"/>
    <xf numFmtId="164" fontId="0" fillId="0" borderId="17" xfId="0" applyNumberFormat="1" applyBorder="1"/>
    <xf numFmtId="49" fontId="0" fillId="0" borderId="17" xfId="0" applyNumberFormat="1" applyBorder="1"/>
    <xf numFmtId="49" fontId="0" fillId="0" borderId="0" xfId="0" applyNumberFormat="1"/>
    <xf numFmtId="164" fontId="0" fillId="0" borderId="0" xfId="0" applyNumberFormat="1"/>
    <xf numFmtId="3" fontId="46" fillId="0" borderId="22" xfId="0" applyNumberFormat="1" applyFont="1" applyBorder="1"/>
    <xf numFmtId="49" fontId="0" fillId="0" borderId="17" xfId="0" applyNumberFormat="1" applyBorder="1" applyAlignment="1">
      <alignment wrapText="1"/>
    </xf>
    <xf numFmtId="0" fontId="10" fillId="0" borderId="38" xfId="0" applyFont="1" applyBorder="1" applyAlignment="1">
      <alignment horizontal="right"/>
    </xf>
    <xf numFmtId="3" fontId="8" fillId="0" borderId="42" xfId="0" applyNumberFormat="1" applyFont="1" applyBorder="1"/>
    <xf numFmtId="3" fontId="8" fillId="0" borderId="6" xfId="0" applyNumberFormat="1" applyFont="1" applyBorder="1"/>
    <xf numFmtId="3" fontId="8" fillId="0" borderId="49" xfId="0" applyNumberFormat="1" applyFont="1" applyBorder="1"/>
    <xf numFmtId="0" fontId="5" fillId="0" borderId="17" xfId="0" applyFont="1" applyBorder="1" applyAlignment="1">
      <alignment wrapText="1"/>
    </xf>
    <xf numFmtId="0" fontId="47" fillId="0" borderId="17" xfId="0" applyFont="1" applyBorder="1" applyAlignment="1">
      <alignment wrapText="1"/>
    </xf>
    <xf numFmtId="164" fontId="41" fillId="0" borderId="17" xfId="0" applyNumberFormat="1" applyFont="1" applyBorder="1"/>
    <xf numFmtId="0" fontId="47" fillId="0" borderId="17" xfId="0" applyFont="1" applyBorder="1"/>
    <xf numFmtId="49" fontId="47" fillId="0" borderId="17" xfId="0" applyNumberFormat="1" applyFont="1" applyBorder="1"/>
    <xf numFmtId="164" fontId="47" fillId="0" borderId="17" xfId="0" applyNumberFormat="1" applyFont="1" applyBorder="1"/>
    <xf numFmtId="3" fontId="17" fillId="0" borderId="0" xfId="0" applyNumberFormat="1" applyFont="1" applyAlignment="1">
      <alignment horizontal="center" wrapText="1"/>
    </xf>
    <xf numFmtId="3" fontId="38" fillId="0" borderId="0" xfId="0" applyNumberFormat="1" applyFont="1"/>
    <xf numFmtId="3" fontId="13" fillId="0" borderId="0" xfId="0" applyNumberFormat="1" applyFont="1"/>
    <xf numFmtId="0" fontId="13" fillId="0" borderId="0" xfId="0" applyFont="1"/>
    <xf numFmtId="3" fontId="8" fillId="0" borderId="0" xfId="0" applyNumberFormat="1" applyFont="1"/>
    <xf numFmtId="0" fontId="48" fillId="0" borderId="0" xfId="0" applyFont="1"/>
    <xf numFmtId="164" fontId="5" fillId="0" borderId="17" xfId="0" applyNumberFormat="1" applyFont="1" applyBorder="1"/>
    <xf numFmtId="3" fontId="33" fillId="0" borderId="1" xfId="0" applyNumberFormat="1" applyFont="1" applyBorder="1"/>
    <xf numFmtId="3" fontId="49" fillId="0" borderId="17" xfId="0" applyNumberFormat="1" applyFont="1" applyBorder="1"/>
    <xf numFmtId="0" fontId="2" fillId="2" borderId="17" xfId="0" applyFont="1" applyFill="1" applyBorder="1"/>
    <xf numFmtId="3" fontId="15" fillId="0" borderId="20" xfId="0" applyNumberFormat="1" applyFont="1" applyBorder="1" applyAlignment="1">
      <alignment horizontal="right" vertical="distributed"/>
    </xf>
    <xf numFmtId="0" fontId="15" fillId="0" borderId="20" xfId="0" applyFont="1" applyBorder="1" applyAlignment="1">
      <alignment horizontal="right"/>
    </xf>
    <xf numFmtId="3" fontId="1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0" fontId="0" fillId="0" borderId="0" xfId="0"/>
    <xf numFmtId="3" fontId="0" fillId="0" borderId="0" xfId="0" applyNumberFormat="1" applyAlignment="1">
      <alignment horizontal="center"/>
    </xf>
    <xf numFmtId="3" fontId="15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" fontId="1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3" fontId="5" fillId="0" borderId="7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3" fontId="0" fillId="0" borderId="7" xfId="0" applyNumberFormat="1" applyBorder="1"/>
    <xf numFmtId="0" fontId="0" fillId="0" borderId="45" xfId="0" applyBorder="1"/>
    <xf numFmtId="3" fontId="14" fillId="0" borderId="17" xfId="0" applyNumberFormat="1" applyFont="1" applyBorder="1" applyAlignment="1">
      <alignment horizontal="center" wrapText="1"/>
    </xf>
    <xf numFmtId="3" fontId="25" fillId="0" borderId="17" xfId="0" applyNumberFormat="1" applyFont="1" applyBorder="1" applyAlignment="1">
      <alignment horizont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3" fontId="14" fillId="0" borderId="16" xfId="0" applyNumberFormat="1" applyFont="1" applyBorder="1" applyAlignment="1">
      <alignment horizontal="center" vertical="center" wrapText="1"/>
    </xf>
    <xf numFmtId="3" fontId="14" fillId="0" borderId="36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wrapText="1"/>
    </xf>
    <xf numFmtId="0" fontId="25" fillId="0" borderId="53" xfId="0" applyFont="1" applyBorder="1" applyAlignment="1">
      <alignment horizontal="center" wrapText="1"/>
    </xf>
    <xf numFmtId="0" fontId="25" fillId="0" borderId="17" xfId="0" applyFont="1" applyBorder="1" applyAlignment="1">
      <alignment horizont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3" fontId="2" fillId="0" borderId="20" xfId="0" applyNumberFormat="1" applyFont="1" applyBorder="1" applyAlignment="1">
      <alignment horizontal="right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2" fillId="0" borderId="16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6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8" xfId="0" applyFont="1" applyBorder="1" applyAlignment="1">
      <alignment wrapText="1"/>
    </xf>
    <xf numFmtId="3" fontId="26" fillId="0" borderId="17" xfId="0" applyNumberFormat="1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3" fontId="23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3" fontId="24" fillId="0" borderId="0" xfId="0" applyNumberFormat="1" applyFont="1"/>
    <xf numFmtId="3" fontId="25" fillId="0" borderId="0" xfId="0" applyNumberFormat="1" applyFont="1" applyAlignment="1">
      <alignment horizontal="right"/>
    </xf>
    <xf numFmtId="0" fontId="25" fillId="0" borderId="0" xfId="0" applyFont="1"/>
    <xf numFmtId="3" fontId="27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 wrapText="1"/>
    </xf>
    <xf numFmtId="3" fontId="16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3" fontId="28" fillId="0" borderId="17" xfId="0" applyNumberFormat="1" applyFont="1" applyBorder="1" applyAlignment="1">
      <alignment horizontal="center" vertical="center" wrapText="1"/>
    </xf>
    <xf numFmtId="3" fontId="28" fillId="0" borderId="17" xfId="0" applyNumberFormat="1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5" fillId="0" borderId="17" xfId="0" applyFont="1" applyBorder="1" applyAlignment="1">
      <alignment horizontal="center" vertical="center"/>
    </xf>
    <xf numFmtId="0" fontId="15" fillId="0" borderId="17" xfId="0" applyFont="1" applyBorder="1"/>
    <xf numFmtId="3" fontId="26" fillId="0" borderId="17" xfId="0" applyNumberFormat="1" applyFont="1" applyBorder="1" applyAlignment="1">
      <alignment horizontal="left" wrapText="1"/>
    </xf>
    <xf numFmtId="3" fontId="26" fillId="0" borderId="7" xfId="0" applyNumberFormat="1" applyFont="1" applyBorder="1" applyAlignment="1">
      <alignment horizontal="left" wrapText="1"/>
    </xf>
    <xf numFmtId="0" fontId="15" fillId="0" borderId="29" xfId="0" applyFont="1" applyBorder="1" applyAlignment="1">
      <alignment horizontal="left" wrapText="1"/>
    </xf>
    <xf numFmtId="0" fontId="15" fillId="0" borderId="45" xfId="0" applyFont="1" applyBorder="1" applyAlignment="1">
      <alignment horizontal="left" wrapText="1"/>
    </xf>
    <xf numFmtId="3" fontId="28" fillId="0" borderId="17" xfId="0" applyNumberFormat="1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16" fillId="0" borderId="17" xfId="0" applyFont="1" applyBorder="1"/>
    <xf numFmtId="0" fontId="0" fillId="0" borderId="29" xfId="0" applyBorder="1" applyAlignment="1">
      <alignment horizontal="left" wrapText="1"/>
    </xf>
    <xf numFmtId="0" fontId="0" fillId="0" borderId="45" xfId="0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 shrinkToFit="1"/>
    </xf>
    <xf numFmtId="0" fontId="8" fillId="0" borderId="0" xfId="0" applyFont="1"/>
    <xf numFmtId="0" fontId="0" fillId="0" borderId="65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0" xfId="0" applyAlignment="1">
      <alignment horizontal="center"/>
    </xf>
    <xf numFmtId="0" fontId="11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2023\tervez&#233;s2\k&#246;lts&#233;gvet&#233;s%20m&#243;d%20december\M&#225;solat%20-%20Balatonszemes%20K&#246;zs&#233;gi%20&#214;nkorm&#225;nyzat_2023.%20&#233;vi%20%20k&#246;lts&#233;gvet&#233;s%20%20(1).xls" TargetMode="External"/><Relationship Id="rId1" Type="http://schemas.openxmlformats.org/officeDocument/2006/relationships/externalLinkPath" Target="file:///C:\Users\User\Desktop\2023\tervez&#233;s2\k&#246;lts&#233;gvet&#233;s%20m&#243;d%20december\M&#225;solat%20-%20Balatonszemes%20K&#246;zs&#233;gi%20&#214;nkorm&#225;nyzat_2023.%20&#233;vi%20%20k&#246;lts&#233;gvet&#233;s%20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2023\tervez&#233;s2\minta\M&#225;solat%20-%202020.%20k&#246;lts&#233;gv.%20t&#225;bla%20min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sz mell bev."/>
      <sheetName val="1-mell.kiad."/>
      <sheetName val="2.sz.Önkormányzat"/>
      <sheetName val="3.sz.Intézmények össz. "/>
      <sheetName val=" Hivatal "/>
      <sheetName val="Műv. Ház"/>
      <sheetName val="4.sz-mell Berházások"/>
      <sheetName val="5.sz-mell Működés"/>
      <sheetName val="6.sz-mell Tőke j"/>
      <sheetName val="7.sz-mell Több éves"/>
      <sheetName val="8.sz.mell EI felh"/>
      <sheetName val="9.sz.mell Közvetett t"/>
      <sheetName val="10.sz.mell Átadott"/>
      <sheetName val="11.sz.mell EU"/>
      <sheetName val="12.sz. mell Állami tám"/>
      <sheetName val="13.sz.mell Tám"/>
      <sheetName val="14.sz.mell Adóss.kel"/>
    </sheetNames>
    <sheetDataSet>
      <sheetData sheetId="0">
        <row r="7">
          <cell r="H7">
            <v>5797493</v>
          </cell>
        </row>
      </sheetData>
      <sheetData sheetId="1">
        <row r="24">
          <cell r="E24" t="e">
            <v>#REF!</v>
          </cell>
        </row>
      </sheetData>
      <sheetData sheetId="2">
        <row r="9">
          <cell r="C9">
            <v>261990016</v>
          </cell>
        </row>
        <row r="10">
          <cell r="C10">
            <v>3374542</v>
          </cell>
        </row>
        <row r="14">
          <cell r="C14">
            <v>51770000</v>
          </cell>
        </row>
        <row r="20">
          <cell r="C20">
            <v>91185000</v>
          </cell>
        </row>
        <row r="21">
          <cell r="C21">
            <v>50000000</v>
          </cell>
        </row>
        <row r="22">
          <cell r="C22">
            <v>1979000</v>
          </cell>
        </row>
      </sheetData>
      <sheetData sheetId="3">
        <row r="9">
          <cell r="C9">
            <v>0</v>
          </cell>
        </row>
        <row r="10">
          <cell r="C10">
            <v>0</v>
          </cell>
        </row>
        <row r="12">
          <cell r="C12">
            <v>6850000</v>
          </cell>
        </row>
        <row r="14">
          <cell r="C14">
            <v>10965000</v>
          </cell>
        </row>
      </sheetData>
      <sheetData sheetId="4">
        <row r="12">
          <cell r="C12">
            <v>1000000</v>
          </cell>
          <cell r="E12">
            <v>1000000</v>
          </cell>
        </row>
        <row r="14">
          <cell r="C14">
            <v>10965000</v>
          </cell>
          <cell r="E14">
            <v>10965000</v>
          </cell>
          <cell r="G14">
            <v>10965000</v>
          </cell>
        </row>
        <row r="16">
          <cell r="C16">
            <v>144035000</v>
          </cell>
          <cell r="D16">
            <v>0</v>
          </cell>
          <cell r="E16">
            <v>144035000</v>
          </cell>
          <cell r="G16">
            <v>144035000</v>
          </cell>
        </row>
        <row r="17">
          <cell r="C17">
            <v>142570534</v>
          </cell>
          <cell r="D17">
            <v>-3457128</v>
          </cell>
          <cell r="E17">
            <v>139113406</v>
          </cell>
        </row>
        <row r="18">
          <cell r="C18">
            <v>1464466</v>
          </cell>
          <cell r="D18">
            <v>3457128</v>
          </cell>
        </row>
        <row r="20">
          <cell r="C20">
            <v>156000000</v>
          </cell>
          <cell r="D20">
            <v>0</v>
          </cell>
          <cell r="E20">
            <v>156000000</v>
          </cell>
          <cell r="G20">
            <v>156000000</v>
          </cell>
        </row>
        <row r="21">
          <cell r="C21">
            <v>156000000</v>
          </cell>
          <cell r="D21">
            <v>0</v>
          </cell>
          <cell r="E21">
            <v>156000000</v>
          </cell>
          <cell r="G21">
            <v>156000000</v>
          </cell>
        </row>
        <row r="27">
          <cell r="C27">
            <v>156000000</v>
          </cell>
          <cell r="D27">
            <v>0</v>
          </cell>
          <cell r="E27">
            <v>156000000</v>
          </cell>
          <cell r="F27">
            <v>0</v>
          </cell>
          <cell r="G27">
            <v>156000000</v>
          </cell>
        </row>
        <row r="28">
          <cell r="C28">
            <v>120000000</v>
          </cell>
          <cell r="E28">
            <v>120000000</v>
          </cell>
        </row>
        <row r="29">
          <cell r="C29">
            <v>17000000</v>
          </cell>
          <cell r="E29">
            <v>17000000</v>
          </cell>
        </row>
        <row r="30">
          <cell r="C30">
            <v>19000000</v>
          </cell>
          <cell r="E30">
            <v>19000000</v>
          </cell>
          <cell r="F30">
            <v>-686013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686013</v>
          </cell>
          <cell r="G32">
            <v>686013</v>
          </cell>
        </row>
        <row r="33">
          <cell r="F33">
            <v>686013</v>
          </cell>
          <cell r="G33">
            <v>686013</v>
          </cell>
        </row>
        <row r="35">
          <cell r="C35">
            <v>0</v>
          </cell>
          <cell r="D35">
            <v>0</v>
          </cell>
          <cell r="E35">
            <v>0</v>
          </cell>
          <cell r="G35">
            <v>0</v>
          </cell>
        </row>
        <row r="40">
          <cell r="C40">
            <v>156000000</v>
          </cell>
          <cell r="D40">
            <v>0</v>
          </cell>
          <cell r="E40">
            <v>156000000</v>
          </cell>
          <cell r="G40">
            <v>156000000</v>
          </cell>
        </row>
        <row r="41">
          <cell r="C41">
            <v>156000000</v>
          </cell>
          <cell r="E41">
            <v>156000000</v>
          </cell>
          <cell r="G41">
            <v>156000000</v>
          </cell>
        </row>
        <row r="44">
          <cell r="C44">
            <v>17</v>
          </cell>
          <cell r="E44">
            <v>17</v>
          </cell>
          <cell r="G44">
            <v>17</v>
          </cell>
        </row>
        <row r="45">
          <cell r="C45">
            <v>17</v>
          </cell>
          <cell r="E45">
            <v>17</v>
          </cell>
          <cell r="G45">
            <v>17</v>
          </cell>
        </row>
        <row r="46">
          <cell r="C46">
            <v>0</v>
          </cell>
          <cell r="D46">
            <v>0</v>
          </cell>
          <cell r="E46">
            <v>0</v>
          </cell>
          <cell r="G46">
            <v>0</v>
          </cell>
        </row>
      </sheetData>
      <sheetData sheetId="5">
        <row r="12">
          <cell r="C12">
            <v>5850000</v>
          </cell>
          <cell r="D12">
            <v>4000000</v>
          </cell>
          <cell r="E12">
            <v>9850000</v>
          </cell>
        </row>
        <row r="16">
          <cell r="C16">
            <v>70160000</v>
          </cell>
          <cell r="D16">
            <v>563145</v>
          </cell>
          <cell r="E16">
            <v>70723145</v>
          </cell>
          <cell r="G16">
            <v>70723145</v>
          </cell>
        </row>
        <row r="17">
          <cell r="C17">
            <v>69109784</v>
          </cell>
          <cell r="D17">
            <v>0</v>
          </cell>
          <cell r="E17">
            <v>69109784</v>
          </cell>
        </row>
        <row r="18">
          <cell r="C18">
            <v>1050216</v>
          </cell>
          <cell r="D18">
            <v>563145</v>
          </cell>
        </row>
        <row r="20">
          <cell r="C20">
            <v>76010000</v>
          </cell>
          <cell r="D20">
            <v>4563145</v>
          </cell>
          <cell r="E20">
            <v>80573145</v>
          </cell>
          <cell r="G20">
            <v>80573145</v>
          </cell>
        </row>
        <row r="21">
          <cell r="C21">
            <v>76010000</v>
          </cell>
          <cell r="D21">
            <v>4563145</v>
          </cell>
          <cell r="E21">
            <v>80573145</v>
          </cell>
          <cell r="G21">
            <v>80573145</v>
          </cell>
        </row>
        <row r="27">
          <cell r="C27">
            <v>72190000</v>
          </cell>
          <cell r="D27">
            <v>4563145</v>
          </cell>
          <cell r="E27">
            <v>76753145</v>
          </cell>
          <cell r="F27">
            <v>0</v>
          </cell>
          <cell r="G27">
            <v>76753145</v>
          </cell>
        </row>
        <row r="28">
          <cell r="C28">
            <v>24300000</v>
          </cell>
          <cell r="D28">
            <v>563145</v>
          </cell>
          <cell r="E28">
            <v>24863145</v>
          </cell>
        </row>
        <row r="29">
          <cell r="C29">
            <v>4000000</v>
          </cell>
          <cell r="E29">
            <v>4000000</v>
          </cell>
        </row>
        <row r="30">
          <cell r="C30">
            <v>43890000</v>
          </cell>
          <cell r="D30">
            <v>4000000</v>
          </cell>
          <cell r="E30">
            <v>47890000</v>
          </cell>
          <cell r="F30">
            <v>-218623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218623</v>
          </cell>
          <cell r="G32">
            <v>218623</v>
          </cell>
        </row>
        <row r="33">
          <cell r="F33">
            <v>218623</v>
          </cell>
          <cell r="G33">
            <v>218623</v>
          </cell>
        </row>
        <row r="35">
          <cell r="C35">
            <v>3820000</v>
          </cell>
          <cell r="D35">
            <v>0</v>
          </cell>
          <cell r="E35">
            <v>3820000</v>
          </cell>
          <cell r="G35">
            <v>3820000</v>
          </cell>
        </row>
        <row r="36">
          <cell r="C36">
            <v>3820000</v>
          </cell>
          <cell r="E36">
            <v>3820000</v>
          </cell>
          <cell r="G36">
            <v>3820000</v>
          </cell>
        </row>
        <row r="40">
          <cell r="C40">
            <v>76010000</v>
          </cell>
          <cell r="D40">
            <v>4563145</v>
          </cell>
          <cell r="E40">
            <v>80573145</v>
          </cell>
          <cell r="G40">
            <v>80573145</v>
          </cell>
        </row>
        <row r="41">
          <cell r="C41">
            <v>76010000</v>
          </cell>
          <cell r="D41">
            <v>4563145</v>
          </cell>
          <cell r="E41">
            <v>80573145</v>
          </cell>
          <cell r="G41">
            <v>80573145</v>
          </cell>
        </row>
        <row r="44">
          <cell r="C44">
            <v>5</v>
          </cell>
          <cell r="E44">
            <v>5</v>
          </cell>
          <cell r="G44">
            <v>5</v>
          </cell>
        </row>
        <row r="45">
          <cell r="C45">
            <v>6</v>
          </cell>
          <cell r="E45">
            <v>6</v>
          </cell>
          <cell r="G45">
            <v>6</v>
          </cell>
        </row>
        <row r="46">
          <cell r="C46">
            <v>0</v>
          </cell>
          <cell r="E46">
            <v>0</v>
          </cell>
          <cell r="G46">
            <v>0</v>
          </cell>
        </row>
      </sheetData>
      <sheetData sheetId="6">
        <row r="45">
          <cell r="C45">
            <v>92445000</v>
          </cell>
        </row>
        <row r="47">
          <cell r="D47">
            <v>-1653794</v>
          </cell>
        </row>
      </sheetData>
      <sheetData sheetId="7">
        <row r="9">
          <cell r="C9" t="e">
            <v>#REF!</v>
          </cell>
          <cell r="D9">
            <v>15000000</v>
          </cell>
        </row>
        <row r="10">
          <cell r="F10">
            <v>5797493</v>
          </cell>
        </row>
      </sheetData>
      <sheetData sheetId="8"/>
      <sheetData sheetId="9"/>
      <sheetData sheetId="10"/>
      <sheetData sheetId="11"/>
      <sheetData sheetId="12">
        <row r="16">
          <cell r="D16">
            <v>137443000</v>
          </cell>
        </row>
        <row r="22">
          <cell r="D22">
            <v>149538240</v>
          </cell>
        </row>
        <row r="23">
          <cell r="F23">
            <v>9075000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sz mell bev."/>
      <sheetName val="1-mell.kiad."/>
      <sheetName val="2.sz.Önkormányzat"/>
      <sheetName val="3.sz.Intézmények össz. "/>
      <sheetName val=" Hivatal "/>
      <sheetName val=".........Int. Közokt. Közp."/>
      <sheetName val="Óvoda"/>
      <sheetName val="Bölcsöde"/>
      <sheetName val="GAMESZ"/>
      <sheetName val="Műv. Ház"/>
      <sheetName val="Könyvtár"/>
      <sheetName val="Családsegítő"/>
      <sheetName val="4.sz-mell"/>
      <sheetName val="5.sz-mell"/>
      <sheetName val="6.sz-mell"/>
      <sheetName val="7.sz-mell"/>
      <sheetName val="8.sz.mell"/>
      <sheetName val="9.sz.mell"/>
      <sheetName val="10.sz.mell"/>
      <sheetName val="11.sz.mell"/>
      <sheetName val="12.sz.mell"/>
      <sheetName val="13.sz.mell"/>
      <sheetName val="14.sz.mell"/>
      <sheetName val="Tájékoztató tábla bev."/>
      <sheetName val="Tájékoztató tábla kiad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D7ED6-7C9E-4762-9469-D57EE0FAEBA8}">
  <sheetPr>
    <pageSetUpPr fitToPage="1"/>
  </sheetPr>
  <dimension ref="A1:AA49"/>
  <sheetViews>
    <sheetView topLeftCell="A10" workbookViewId="0">
      <selection activeCell="L27" sqref="L27"/>
    </sheetView>
  </sheetViews>
  <sheetFormatPr defaultRowHeight="14.4" x14ac:dyDescent="0.3"/>
  <cols>
    <col min="2" max="2" width="46.44140625" customWidth="1"/>
    <col min="3" max="6" width="0" hidden="1" customWidth="1"/>
    <col min="7" max="7" width="16" hidden="1" customWidth="1"/>
    <col min="8" max="8" width="12.6640625" hidden="1" customWidth="1"/>
    <col min="9" max="9" width="22.44140625" hidden="1" customWidth="1"/>
    <col min="10" max="10" width="19" hidden="1" customWidth="1"/>
    <col min="11" max="12" width="19" customWidth="1"/>
    <col min="13" max="13" width="12.6640625" bestFit="1" customWidth="1"/>
    <col min="15" max="15" width="61.5546875" bestFit="1" customWidth="1"/>
    <col min="16" max="16" width="14.109375" hidden="1" customWidth="1"/>
    <col min="17" max="17" width="16" hidden="1" customWidth="1"/>
    <col min="18" max="18" width="11.109375" hidden="1" customWidth="1"/>
    <col min="19" max="19" width="13.5546875" hidden="1" customWidth="1"/>
    <col min="20" max="20" width="16" hidden="1" customWidth="1"/>
    <col min="21" max="21" width="12.6640625" hidden="1" customWidth="1"/>
    <col min="22" max="22" width="19.109375" hidden="1" customWidth="1"/>
    <col min="23" max="23" width="21.44140625" hidden="1" customWidth="1"/>
    <col min="24" max="24" width="18.33203125" customWidth="1"/>
    <col min="25" max="25" width="18.44140625" customWidth="1"/>
    <col min="26" max="26" width="12.33203125" bestFit="1" customWidth="1"/>
    <col min="27" max="27" width="10.88671875" bestFit="1" customWidth="1"/>
  </cols>
  <sheetData>
    <row r="1" spans="1:26" ht="15.6" x14ac:dyDescent="0.3">
      <c r="A1" s="362" t="s">
        <v>78</v>
      </c>
      <c r="B1" s="362"/>
      <c r="C1" s="362"/>
      <c r="D1" s="362"/>
      <c r="E1" s="362"/>
      <c r="F1" s="362"/>
      <c r="G1" s="362"/>
      <c r="H1" s="363"/>
      <c r="I1" s="363"/>
      <c r="J1" s="363"/>
      <c r="K1" s="299"/>
      <c r="L1" s="299"/>
      <c r="M1" s="10"/>
    </row>
    <row r="2" spans="1:26" ht="16.2" thickBot="1" x14ac:dyDescent="0.35">
      <c r="A2" s="70"/>
      <c r="B2" s="360"/>
      <c r="C2" s="360"/>
      <c r="D2" s="360"/>
      <c r="E2" s="361"/>
      <c r="F2" s="361"/>
      <c r="G2" s="361"/>
      <c r="H2" s="10"/>
      <c r="I2" s="71"/>
      <c r="J2" s="71"/>
      <c r="K2" s="71"/>
      <c r="L2" s="71" t="s">
        <v>72</v>
      </c>
      <c r="M2" s="10"/>
      <c r="N2" s="149"/>
      <c r="O2" s="149"/>
      <c r="P2" s="149"/>
      <c r="Q2" s="149"/>
      <c r="R2" s="149"/>
      <c r="S2" s="149"/>
      <c r="T2" s="150" t="s">
        <v>198</v>
      </c>
      <c r="U2" s="149"/>
      <c r="V2" s="71"/>
      <c r="W2" s="71"/>
      <c r="Y2" s="71" t="s">
        <v>72</v>
      </c>
    </row>
    <row r="3" spans="1:26" ht="22.2" thickBot="1" x14ac:dyDescent="0.35">
      <c r="A3" s="72" t="s">
        <v>12</v>
      </c>
      <c r="B3" s="73" t="s">
        <v>79</v>
      </c>
      <c r="C3" s="74" t="s">
        <v>80</v>
      </c>
      <c r="D3" s="74" t="s">
        <v>38</v>
      </c>
      <c r="E3" s="74" t="s">
        <v>81</v>
      </c>
      <c r="F3" s="75" t="s">
        <v>82</v>
      </c>
      <c r="G3" s="76" t="s">
        <v>83</v>
      </c>
      <c r="H3" s="76" t="s">
        <v>16</v>
      </c>
      <c r="I3" s="76" t="s">
        <v>126</v>
      </c>
      <c r="J3" s="76" t="s">
        <v>320</v>
      </c>
      <c r="K3" s="76" t="s">
        <v>347</v>
      </c>
      <c r="L3" s="76" t="s">
        <v>348</v>
      </c>
      <c r="M3" s="10"/>
      <c r="N3" s="151" t="s">
        <v>12</v>
      </c>
      <c r="O3" s="159" t="s">
        <v>225</v>
      </c>
      <c r="P3" s="160" t="s">
        <v>80</v>
      </c>
      <c r="Q3" s="160" t="s">
        <v>38</v>
      </c>
      <c r="R3" s="160" t="s">
        <v>81</v>
      </c>
      <c r="S3" s="160" t="s">
        <v>82</v>
      </c>
      <c r="T3" s="161" t="s">
        <v>83</v>
      </c>
      <c r="U3" s="161" t="s">
        <v>16</v>
      </c>
      <c r="V3" s="161" t="s">
        <v>126</v>
      </c>
      <c r="W3" s="162" t="s">
        <v>320</v>
      </c>
      <c r="X3" s="162" t="str">
        <f>K3</f>
        <v>2025. évi módosított előírányzat</v>
      </c>
      <c r="Y3" s="162" t="s">
        <v>348</v>
      </c>
    </row>
    <row r="4" spans="1:26" x14ac:dyDescent="0.3">
      <c r="A4" s="77"/>
      <c r="B4" s="78" t="s">
        <v>84</v>
      </c>
      <c r="C4" s="79"/>
      <c r="D4" s="80"/>
      <c r="E4" s="79"/>
      <c r="F4" s="79"/>
      <c r="G4" s="79"/>
      <c r="H4" s="79"/>
      <c r="I4" s="115"/>
      <c r="J4" s="195"/>
      <c r="K4" s="195"/>
      <c r="L4" s="195"/>
      <c r="M4" s="10"/>
      <c r="N4" s="158" t="s">
        <v>86</v>
      </c>
      <c r="O4" s="167" t="s">
        <v>199</v>
      </c>
      <c r="P4" s="163">
        <v>668922000</v>
      </c>
      <c r="Q4" s="158">
        <v>809754933</v>
      </c>
      <c r="R4" s="158" t="e">
        <v>#REF!</v>
      </c>
      <c r="S4" s="158">
        <v>-39576865</v>
      </c>
      <c r="T4" s="158">
        <v>1063065375</v>
      </c>
      <c r="U4" s="158">
        <v>19797493</v>
      </c>
      <c r="V4" s="158">
        <v>1082862868</v>
      </c>
      <c r="W4" s="291">
        <f>W5+W6+W7+W8+W9+W13</f>
        <v>1134080829</v>
      </c>
      <c r="X4" s="291">
        <f>X5+X6+X7+X8+X9+X13</f>
        <v>1209760319</v>
      </c>
      <c r="Y4" s="291">
        <f>Y5+Y6+Y7+Y8+Y9+Y13</f>
        <v>1026844855</v>
      </c>
    </row>
    <row r="5" spans="1:26" x14ac:dyDescent="0.3">
      <c r="A5" s="77"/>
      <c r="B5" s="78" t="s">
        <v>85</v>
      </c>
      <c r="C5" s="79"/>
      <c r="D5" s="80"/>
      <c r="E5" s="79"/>
      <c r="F5" s="79"/>
      <c r="G5" s="79"/>
      <c r="H5" s="79"/>
      <c r="I5" s="115"/>
      <c r="J5" s="196"/>
      <c r="K5" s="196"/>
      <c r="L5" s="196"/>
      <c r="M5" s="10"/>
      <c r="N5" s="154" t="s">
        <v>4</v>
      </c>
      <c r="O5" s="168" t="s">
        <v>200</v>
      </c>
      <c r="P5" s="164">
        <v>178600000</v>
      </c>
      <c r="Q5" s="121">
        <v>202700408</v>
      </c>
      <c r="R5" s="121">
        <v>219104000</v>
      </c>
      <c r="S5" s="121">
        <v>563145</v>
      </c>
      <c r="T5" s="121">
        <v>219667145</v>
      </c>
      <c r="U5" s="121"/>
      <c r="V5" s="153">
        <v>219667145</v>
      </c>
      <c r="W5" s="171">
        <f>Önkormányzat!G34+Intézm.összesen!G28</f>
        <v>226220791</v>
      </c>
      <c r="X5" s="171">
        <v>263433812</v>
      </c>
      <c r="Y5" s="171">
        <f>Intézm.összesen!I28+Önkormányzat!I34</f>
        <v>259000000</v>
      </c>
      <c r="Z5" s="10"/>
    </row>
    <row r="6" spans="1:26" ht="27" x14ac:dyDescent="0.3">
      <c r="A6" s="81" t="s">
        <v>86</v>
      </c>
      <c r="B6" s="82" t="s">
        <v>87</v>
      </c>
      <c r="C6" s="83">
        <f>SUM(C7:C9)</f>
        <v>231599000</v>
      </c>
      <c r="D6" s="83">
        <f>SUM(D7:D9)</f>
        <v>286998310</v>
      </c>
      <c r="E6" s="83">
        <f>SUM(E7:E9)</f>
        <v>265364558</v>
      </c>
      <c r="F6" s="83">
        <f>SUM(F7:F9)</f>
        <v>1418990</v>
      </c>
      <c r="G6" s="83">
        <f>SUM(E6:F6)</f>
        <v>266783548</v>
      </c>
      <c r="H6" s="83">
        <v>5797493</v>
      </c>
      <c r="I6" s="116">
        <f>I7</f>
        <v>276009568</v>
      </c>
      <c r="J6" s="83">
        <f>J8+J7</f>
        <v>300005544</v>
      </c>
      <c r="K6" s="83">
        <f>K8+K7</f>
        <v>450347216</v>
      </c>
      <c r="L6" s="83">
        <f>L8+L7</f>
        <v>511372607</v>
      </c>
      <c r="M6" s="10"/>
      <c r="N6" s="154" t="s">
        <v>6</v>
      </c>
      <c r="O6" s="169" t="s">
        <v>201</v>
      </c>
      <c r="P6" s="164">
        <v>26401000</v>
      </c>
      <c r="Q6" s="121">
        <v>28041608</v>
      </c>
      <c r="R6" s="121">
        <v>32178000</v>
      </c>
      <c r="S6" s="121"/>
      <c r="T6" s="121">
        <v>32178000</v>
      </c>
      <c r="U6" s="121"/>
      <c r="V6" s="153">
        <v>32178000</v>
      </c>
      <c r="W6" s="171">
        <f>Önkormányzat!G35+Intézm.összesen!G29</f>
        <v>33200000</v>
      </c>
      <c r="X6" s="171">
        <v>37500000</v>
      </c>
      <c r="Y6" s="171">
        <f>Önkormányzat!I35+Intézm.összesen!I29</f>
        <v>38000000</v>
      </c>
    </row>
    <row r="7" spans="1:26" x14ac:dyDescent="0.3">
      <c r="A7" s="84" t="s">
        <v>4</v>
      </c>
      <c r="B7" s="85" t="s">
        <v>88</v>
      </c>
      <c r="C7" s="86">
        <v>231599000</v>
      </c>
      <c r="D7" s="87">
        <v>258038861</v>
      </c>
      <c r="E7" s="86">
        <f>'[1]2.sz.Önkormányzat'!C9</f>
        <v>261990016</v>
      </c>
      <c r="F7" s="86">
        <v>1418990</v>
      </c>
      <c r="G7" s="83">
        <f t="shared" ref="G7:I13" si="0">SUM(E7:F7)</f>
        <v>263409006</v>
      </c>
      <c r="H7" s="83">
        <f>'[1]5.sz-mell Működés'!F10</f>
        <v>5797493</v>
      </c>
      <c r="I7" s="116">
        <f>'Állami támogatások'!H49</f>
        <v>276009568</v>
      </c>
      <c r="J7" s="290">
        <f>'Állami támogatások'!I49</f>
        <v>300005544</v>
      </c>
      <c r="K7" s="290">
        <v>450347216</v>
      </c>
      <c r="L7" s="290">
        <f>Önkormányzat!I9</f>
        <v>357913002</v>
      </c>
      <c r="M7" s="10"/>
      <c r="N7" s="154" t="s">
        <v>7</v>
      </c>
      <c r="O7" s="169" t="s">
        <v>202</v>
      </c>
      <c r="P7" s="164">
        <v>245604000</v>
      </c>
      <c r="Q7" s="121">
        <v>338584710</v>
      </c>
      <c r="R7" s="121">
        <v>505820000</v>
      </c>
      <c r="S7" s="121">
        <v>4106590</v>
      </c>
      <c r="T7" s="121">
        <v>509926590</v>
      </c>
      <c r="U7" s="121">
        <v>19797493</v>
      </c>
      <c r="V7" s="153">
        <v>529724083</v>
      </c>
      <c r="W7" s="171">
        <v>535285929</v>
      </c>
      <c r="X7" s="171">
        <v>465091819</v>
      </c>
      <c r="Y7" s="171">
        <f>Önkormányzat!I36+Intézm.összesen!I30</f>
        <v>413000000</v>
      </c>
    </row>
    <row r="8" spans="1:26" ht="27" x14ac:dyDescent="0.3">
      <c r="A8" s="84" t="s">
        <v>6</v>
      </c>
      <c r="B8" s="88" t="s">
        <v>89</v>
      </c>
      <c r="C8" s="86"/>
      <c r="D8" s="89">
        <v>28959449</v>
      </c>
      <c r="E8" s="86">
        <f>'[1]2.sz.Önkormányzat'!C10+'[1]3.sz.Intézmények össz. '!C9</f>
        <v>3374542</v>
      </c>
      <c r="F8" s="86"/>
      <c r="G8" s="83">
        <f t="shared" si="0"/>
        <v>3374542</v>
      </c>
      <c r="H8" s="83"/>
      <c r="I8" s="116">
        <f t="shared" si="0"/>
        <v>3374542</v>
      </c>
      <c r="J8" s="83">
        <f>Intézm.összesen!H9</f>
        <v>0</v>
      </c>
      <c r="K8" s="83"/>
      <c r="L8" s="290">
        <f>Önkormányzat!I10+Intézm.összesen!I9</f>
        <v>153459605</v>
      </c>
      <c r="M8" s="10"/>
      <c r="N8" s="154" t="s">
        <v>203</v>
      </c>
      <c r="O8" s="169" t="s">
        <v>204</v>
      </c>
      <c r="P8" s="164">
        <v>7350000</v>
      </c>
      <c r="Q8" s="121">
        <v>6522000</v>
      </c>
      <c r="R8" s="121">
        <v>8000000</v>
      </c>
      <c r="S8" s="121"/>
      <c r="T8" s="121">
        <v>8000000</v>
      </c>
      <c r="U8" s="121"/>
      <c r="V8" s="153">
        <v>8000000</v>
      </c>
      <c r="W8" s="171">
        <v>10500000</v>
      </c>
      <c r="X8" s="171">
        <v>10500000</v>
      </c>
      <c r="Y8" s="171">
        <v>8000000</v>
      </c>
    </row>
    <row r="9" spans="1:26" x14ac:dyDescent="0.3">
      <c r="A9" s="84" t="s">
        <v>7</v>
      </c>
      <c r="B9" s="90" t="s">
        <v>90</v>
      </c>
      <c r="C9" s="86"/>
      <c r="D9" s="91"/>
      <c r="E9" s="86"/>
      <c r="F9" s="86"/>
      <c r="G9" s="83">
        <f t="shared" si="0"/>
        <v>0</v>
      </c>
      <c r="H9" s="83"/>
      <c r="I9" s="116">
        <f t="shared" si="0"/>
        <v>0</v>
      </c>
      <c r="J9" s="196"/>
      <c r="K9" s="196"/>
      <c r="L9" s="290">
        <f>Önkormányzat!I11</f>
        <v>0</v>
      </c>
      <c r="M9" s="10"/>
      <c r="N9" s="154" t="s">
        <v>205</v>
      </c>
      <c r="O9" s="169" t="s">
        <v>206</v>
      </c>
      <c r="P9" s="164">
        <v>210967000</v>
      </c>
      <c r="Q9" s="121">
        <v>233906207</v>
      </c>
      <c r="R9" s="121" t="e">
        <v>#REF!</v>
      </c>
      <c r="S9" s="121">
        <v>-44246600</v>
      </c>
      <c r="T9" s="121">
        <v>293293640</v>
      </c>
      <c r="U9" s="121"/>
      <c r="V9" s="153">
        <v>293293640</v>
      </c>
      <c r="W9" s="171">
        <f>W10+W11</f>
        <v>323874109</v>
      </c>
      <c r="X9" s="171">
        <f>X11+X10+X12</f>
        <v>428234688</v>
      </c>
      <c r="Y9" s="171">
        <f>Y11+Y10</f>
        <v>303844855</v>
      </c>
    </row>
    <row r="10" spans="1:26" ht="27" x14ac:dyDescent="0.3">
      <c r="A10" s="92" t="s">
        <v>91</v>
      </c>
      <c r="B10" s="82" t="s">
        <v>92</v>
      </c>
      <c r="C10" s="93">
        <f>SUM(C11:C12)</f>
        <v>137665000</v>
      </c>
      <c r="D10" s="93">
        <f>SUM(D11:D12)</f>
        <v>227804667</v>
      </c>
      <c r="E10" s="93">
        <f>SUM(E11:E12)</f>
        <v>51770000</v>
      </c>
      <c r="F10" s="93">
        <f>SUM(F11:F12)</f>
        <v>0</v>
      </c>
      <c r="G10" s="83">
        <f t="shared" si="0"/>
        <v>51770000</v>
      </c>
      <c r="H10" s="83"/>
      <c r="I10" s="116">
        <f t="shared" si="0"/>
        <v>51770000</v>
      </c>
      <c r="J10" s="290">
        <f>J11</f>
        <v>52098060</v>
      </c>
      <c r="K10" s="290">
        <f>K12</f>
        <v>316587500</v>
      </c>
      <c r="L10" s="290">
        <f>Önkormányzat!I12</f>
        <v>0</v>
      </c>
      <c r="M10" s="10"/>
      <c r="N10" s="155" t="s">
        <v>114</v>
      </c>
      <c r="O10" s="170" t="s">
        <v>207</v>
      </c>
      <c r="P10" s="164"/>
      <c r="Q10" s="121">
        <v>111998290</v>
      </c>
      <c r="R10" s="121" t="e">
        <v>#REF!</v>
      </c>
      <c r="S10" s="121">
        <v>-850000</v>
      </c>
      <c r="T10" s="121">
        <v>148688240</v>
      </c>
      <c r="U10" s="121"/>
      <c r="V10" s="121">
        <v>148688240</v>
      </c>
      <c r="W10" s="168">
        <v>157924309</v>
      </c>
      <c r="X10" s="168">
        <v>156151994</v>
      </c>
      <c r="Y10" s="168">
        <f>'Átadott pénzeszközök'!P22</f>
        <v>152231855</v>
      </c>
    </row>
    <row r="11" spans="1:26" x14ac:dyDescent="0.3">
      <c r="A11" s="84" t="s">
        <v>4</v>
      </c>
      <c r="B11" s="90" t="s">
        <v>93</v>
      </c>
      <c r="C11" s="86"/>
      <c r="D11" s="91"/>
      <c r="E11" s="86">
        <f>'[1]2.sz.Önkormányzat'!C13</f>
        <v>0</v>
      </c>
      <c r="F11" s="86"/>
      <c r="G11" s="83">
        <f t="shared" si="0"/>
        <v>0</v>
      </c>
      <c r="H11" s="83"/>
      <c r="I11" s="116">
        <f t="shared" si="0"/>
        <v>0</v>
      </c>
      <c r="J11" s="196">
        <v>52098060</v>
      </c>
      <c r="K11" s="196"/>
      <c r="L11" s="290">
        <f>Önkormányzat!I13</f>
        <v>0</v>
      </c>
      <c r="M11" s="10"/>
      <c r="N11" s="155" t="s">
        <v>116</v>
      </c>
      <c r="O11" s="170" t="s">
        <v>208</v>
      </c>
      <c r="P11" s="164"/>
      <c r="Q11" s="121">
        <v>121907917</v>
      </c>
      <c r="R11" s="121">
        <v>137443000</v>
      </c>
      <c r="S11" s="121">
        <v>2162400</v>
      </c>
      <c r="T11" s="121">
        <v>139605400</v>
      </c>
      <c r="U11" s="121"/>
      <c r="V11" s="121">
        <v>139605400</v>
      </c>
      <c r="W11" s="168">
        <v>165949800</v>
      </c>
      <c r="X11" s="168">
        <f>'Átadott pénzeszközök'!O15</f>
        <v>156613000</v>
      </c>
      <c r="Y11" s="168">
        <f>'Átadott pénzeszközök'!P15</f>
        <v>151613000</v>
      </c>
    </row>
    <row r="12" spans="1:26" ht="27" x14ac:dyDescent="0.3">
      <c r="A12" s="84" t="s">
        <v>6</v>
      </c>
      <c r="B12" s="88" t="s">
        <v>94</v>
      </c>
      <c r="C12" s="94">
        <v>137665000</v>
      </c>
      <c r="D12" s="89">
        <v>227804667</v>
      </c>
      <c r="E12" s="94">
        <f>'[1]2.sz.Önkormányzat'!C14+'[1]3.sz.Intézmények össz. '!C10</f>
        <v>51770000</v>
      </c>
      <c r="F12" s="86">
        <v>0</v>
      </c>
      <c r="G12" s="83">
        <f t="shared" si="0"/>
        <v>51770000</v>
      </c>
      <c r="H12" s="83"/>
      <c r="I12" s="116">
        <f t="shared" si="0"/>
        <v>51770000</v>
      </c>
      <c r="J12" s="196"/>
      <c r="K12" s="196">
        <v>316587500</v>
      </c>
      <c r="L12" s="290">
        <f>Önkormányzat!I14</f>
        <v>297672908</v>
      </c>
      <c r="M12" s="10"/>
      <c r="N12" s="155" t="s">
        <v>209</v>
      </c>
      <c r="O12" s="170" t="s">
        <v>210</v>
      </c>
      <c r="P12" s="164"/>
      <c r="Q12" s="121"/>
      <c r="R12" s="121"/>
      <c r="S12" s="121"/>
      <c r="T12" s="121">
        <v>0</v>
      </c>
      <c r="U12" s="121"/>
      <c r="V12" s="121">
        <v>0</v>
      </c>
      <c r="W12" s="168"/>
      <c r="X12" s="168">
        <v>115469694</v>
      </c>
      <c r="Y12" s="168"/>
    </row>
    <row r="13" spans="1:26" x14ac:dyDescent="0.3">
      <c r="A13" s="84"/>
      <c r="B13" s="95" t="s">
        <v>95</v>
      </c>
      <c r="C13" s="86"/>
      <c r="D13" s="96"/>
      <c r="E13" s="86"/>
      <c r="F13" s="86">
        <v>0</v>
      </c>
      <c r="G13" s="83">
        <f t="shared" si="0"/>
        <v>0</v>
      </c>
      <c r="H13" s="83"/>
      <c r="I13" s="116">
        <f t="shared" si="0"/>
        <v>0</v>
      </c>
      <c r="J13" s="196"/>
      <c r="K13" s="196"/>
      <c r="L13" s="196"/>
      <c r="M13" s="10"/>
      <c r="N13" s="155" t="s">
        <v>211</v>
      </c>
      <c r="O13" s="170" t="s">
        <v>212</v>
      </c>
      <c r="P13" s="164"/>
      <c r="Q13" s="121"/>
      <c r="R13" s="121">
        <v>50559000</v>
      </c>
      <c r="S13" s="121">
        <v>-45559000</v>
      </c>
      <c r="T13" s="121">
        <v>5000000</v>
      </c>
      <c r="U13" s="121"/>
      <c r="V13" s="153">
        <v>5000000</v>
      </c>
      <c r="W13" s="171">
        <v>5000000</v>
      </c>
      <c r="X13" s="171">
        <v>5000000</v>
      </c>
      <c r="Y13" s="171">
        <v>5000000</v>
      </c>
    </row>
    <row r="14" spans="1:26" x14ac:dyDescent="0.3">
      <c r="A14" s="92" t="s">
        <v>96</v>
      </c>
      <c r="B14" s="97" t="s">
        <v>97</v>
      </c>
      <c r="C14" s="98">
        <f>SUM(C15:C17)</f>
        <v>326385000</v>
      </c>
      <c r="D14" s="98">
        <f>SUM(D15:D17)</f>
        <v>378609984</v>
      </c>
      <c r="E14" s="93" t="e">
        <f>'[1]5.sz-mell Működés'!C9</f>
        <v>#REF!</v>
      </c>
      <c r="F14" s="93">
        <f>'[1]5.sz-mell Működés'!D9</f>
        <v>15000000</v>
      </c>
      <c r="G14" s="93">
        <v>308500000</v>
      </c>
      <c r="H14" s="93">
        <v>14000000</v>
      </c>
      <c r="I14" s="117">
        <f>I15</f>
        <v>322500000</v>
      </c>
      <c r="J14" s="290">
        <f>SUM(J15:J17)</f>
        <v>365000000</v>
      </c>
      <c r="K14" s="290">
        <f>SUM(K15:K17)</f>
        <v>404000000</v>
      </c>
      <c r="L14" s="290">
        <f>SUM(L15:L17)</f>
        <v>413000000</v>
      </c>
      <c r="M14" s="10"/>
      <c r="N14" s="155"/>
      <c r="O14" s="170" t="s">
        <v>293</v>
      </c>
      <c r="P14" s="164"/>
      <c r="Q14" s="121"/>
      <c r="R14" s="121">
        <v>50559000</v>
      </c>
      <c r="S14" s="121">
        <v>-45559000</v>
      </c>
      <c r="T14" s="121">
        <v>5000000</v>
      </c>
      <c r="U14" s="121"/>
      <c r="V14" s="121">
        <v>5000000</v>
      </c>
      <c r="W14" s="168">
        <v>5000000</v>
      </c>
      <c r="X14" s="168">
        <v>5000000</v>
      </c>
      <c r="Y14" s="168">
        <v>5000000</v>
      </c>
    </row>
    <row r="15" spans="1:26" x14ac:dyDescent="0.3">
      <c r="A15" s="84" t="s">
        <v>4</v>
      </c>
      <c r="B15" s="90" t="s">
        <v>98</v>
      </c>
      <c r="C15" s="86">
        <v>326385000</v>
      </c>
      <c r="D15" s="91">
        <v>378609984</v>
      </c>
      <c r="E15" s="86" t="e">
        <f>E14</f>
        <v>#REF!</v>
      </c>
      <c r="F15" s="86">
        <f>F14</f>
        <v>15000000</v>
      </c>
      <c r="G15" s="86">
        <v>308500000</v>
      </c>
      <c r="H15" s="86">
        <v>14000000</v>
      </c>
      <c r="I15" s="118">
        <f>SUM(G15:H15)</f>
        <v>322500000</v>
      </c>
      <c r="J15" s="196">
        <v>365000000</v>
      </c>
      <c r="K15" s="196">
        <f>'Adók '!M16</f>
        <v>404000000</v>
      </c>
      <c r="L15" s="196">
        <f>'Adók '!N16</f>
        <v>413000000</v>
      </c>
      <c r="M15" s="10"/>
      <c r="N15" s="155"/>
      <c r="O15" s="170" t="s">
        <v>213</v>
      </c>
      <c r="P15" s="164"/>
      <c r="Q15" s="121"/>
      <c r="R15" s="121"/>
      <c r="S15" s="121"/>
      <c r="T15" s="121"/>
      <c r="U15" s="121"/>
      <c r="V15" s="121"/>
      <c r="W15" s="168"/>
      <c r="X15" s="168"/>
      <c r="Y15" s="168"/>
    </row>
    <row r="16" spans="1:26" x14ac:dyDescent="0.3">
      <c r="A16" s="84" t="s">
        <v>6</v>
      </c>
      <c r="B16" s="90" t="s">
        <v>99</v>
      </c>
      <c r="C16" s="86"/>
      <c r="D16" s="91"/>
      <c r="E16" s="86">
        <f>'[2]2.sz.Önkormányzat'!I18</f>
        <v>0</v>
      </c>
      <c r="F16" s="86"/>
      <c r="G16" s="86"/>
      <c r="H16" s="86"/>
      <c r="I16" s="118"/>
      <c r="J16" s="196"/>
      <c r="K16" s="196"/>
      <c r="L16" s="196"/>
      <c r="M16" s="10"/>
      <c r="N16" s="153" t="s">
        <v>91</v>
      </c>
      <c r="O16" s="171" t="s">
        <v>214</v>
      </c>
      <c r="P16" s="165">
        <v>184559000</v>
      </c>
      <c r="Q16" s="153">
        <v>405115024</v>
      </c>
      <c r="R16" s="153" t="e">
        <v>#REF!</v>
      </c>
      <c r="S16" s="153">
        <v>-1653794</v>
      </c>
      <c r="T16" s="153">
        <v>145522206</v>
      </c>
      <c r="U16" s="153"/>
      <c r="V16" s="153">
        <v>147447943</v>
      </c>
      <c r="W16" s="171">
        <f>W18+W17</f>
        <v>120280935</v>
      </c>
      <c r="X16" s="171">
        <f>X18+X17</f>
        <v>486400000</v>
      </c>
      <c r="Y16" s="171">
        <f>Y18+Y17</f>
        <v>563803118</v>
      </c>
    </row>
    <row r="17" spans="1:27" x14ac:dyDescent="0.3">
      <c r="A17" s="84" t="s">
        <v>7</v>
      </c>
      <c r="B17" s="90" t="s">
        <v>100</v>
      </c>
      <c r="C17" s="86"/>
      <c r="D17" s="91"/>
      <c r="E17" s="86">
        <f>'[2]2.sz.Önkormányzat'!I19+'[2]3.sz.Intézmények össz. '!I11</f>
        <v>0</v>
      </c>
      <c r="F17" s="86"/>
      <c r="G17" s="86"/>
      <c r="H17" s="86"/>
      <c r="I17" s="118"/>
      <c r="J17" s="196"/>
      <c r="K17" s="196"/>
      <c r="L17" s="196"/>
      <c r="M17" s="10"/>
      <c r="N17" s="154" t="s">
        <v>4</v>
      </c>
      <c r="O17" s="169" t="s">
        <v>215</v>
      </c>
      <c r="P17" s="164">
        <v>43712000</v>
      </c>
      <c r="Q17" s="121">
        <v>109698221</v>
      </c>
      <c r="R17" s="121">
        <v>54731000</v>
      </c>
      <c r="S17" s="121">
        <v>9226147</v>
      </c>
      <c r="T17" s="121">
        <v>63957147</v>
      </c>
      <c r="U17" s="121"/>
      <c r="V17" s="121">
        <v>63957147</v>
      </c>
      <c r="W17" s="168">
        <v>59882875</v>
      </c>
      <c r="X17" s="168">
        <v>306400000</v>
      </c>
      <c r="Y17" s="168">
        <f>Intézm.összesen!I36+Önkormányzat!I43</f>
        <v>309403118</v>
      </c>
    </row>
    <row r="18" spans="1:27" x14ac:dyDescent="0.3">
      <c r="A18" s="92" t="s">
        <v>101</v>
      </c>
      <c r="B18" s="97" t="s">
        <v>102</v>
      </c>
      <c r="C18" s="93">
        <v>94005000</v>
      </c>
      <c r="D18" s="98">
        <v>531886841</v>
      </c>
      <c r="E18" s="93">
        <f>'[1]2.sz.Önkormányzat'!C20+'[1]3.sz.Intézmények össz. '!C12</f>
        <v>98035000</v>
      </c>
      <c r="F18" s="93">
        <v>4000000</v>
      </c>
      <c r="G18" s="93">
        <f>SUM(E18:F18)</f>
        <v>102035000</v>
      </c>
      <c r="H18" s="93"/>
      <c r="I18" s="117">
        <f>SUM(G18:H18)</f>
        <v>102035000</v>
      </c>
      <c r="J18" s="290">
        <v>123000000</v>
      </c>
      <c r="K18" s="290">
        <v>127868142</v>
      </c>
      <c r="L18" s="290">
        <f>Önkormányzat!I20+Intézm.összesen!I12</f>
        <v>187340196</v>
      </c>
      <c r="M18" s="10"/>
      <c r="N18" s="154" t="s">
        <v>6</v>
      </c>
      <c r="O18" s="169" t="s">
        <v>216</v>
      </c>
      <c r="P18" s="164">
        <v>111289000</v>
      </c>
      <c r="Q18" s="121">
        <v>294349362</v>
      </c>
      <c r="R18" s="121">
        <v>92445000</v>
      </c>
      <c r="S18" s="121">
        <v>-10879941</v>
      </c>
      <c r="T18" s="121">
        <v>81565059</v>
      </c>
      <c r="U18" s="121"/>
      <c r="V18" s="121">
        <v>81565059</v>
      </c>
      <c r="W18" s="168">
        <v>60398060</v>
      </c>
      <c r="X18" s="168">
        <v>180000000</v>
      </c>
      <c r="Y18" s="168">
        <f>Intézm.összesen!I37+Önkormányzat!I44</f>
        <v>254400000</v>
      </c>
    </row>
    <row r="19" spans="1:27" x14ac:dyDescent="0.3">
      <c r="A19" s="92" t="s">
        <v>103</v>
      </c>
      <c r="B19" s="97" t="s">
        <v>104</v>
      </c>
      <c r="C19" s="93">
        <v>23113000</v>
      </c>
      <c r="D19" s="98">
        <v>4125000</v>
      </c>
      <c r="E19" s="93">
        <f>'[1]2.sz.Önkormányzat'!C21</f>
        <v>50000000</v>
      </c>
      <c r="F19" s="93"/>
      <c r="G19" s="93">
        <f>SUM(E19:F19)</f>
        <v>50000000</v>
      </c>
      <c r="H19" s="93"/>
      <c r="I19" s="117">
        <f>SUM(G19:H19)</f>
        <v>50000000</v>
      </c>
      <c r="J19" s="290">
        <v>63100000</v>
      </c>
      <c r="K19" s="290">
        <f>'Önkormányzat egyéb bevételek'!F38+'Önkormányzat egyéb bevételek'!F35</f>
        <v>0</v>
      </c>
      <c r="L19" s="290">
        <f>'Önkormányzat egyéb bevételek'!G38+'Önkormányzat egyéb bevételek'!G35</f>
        <v>0</v>
      </c>
      <c r="M19" s="10"/>
      <c r="N19" s="154" t="s">
        <v>7</v>
      </c>
      <c r="O19" s="169" t="s">
        <v>217</v>
      </c>
      <c r="P19" s="164">
        <v>29558000</v>
      </c>
      <c r="Q19" s="121">
        <v>1067441</v>
      </c>
      <c r="R19" s="121" t="e">
        <v>#REF!</v>
      </c>
      <c r="S19" s="121"/>
      <c r="T19" s="121">
        <v>0</v>
      </c>
      <c r="U19" s="121">
        <v>1925737</v>
      </c>
      <c r="V19" s="121">
        <v>1925737</v>
      </c>
      <c r="W19" s="168"/>
      <c r="X19" s="168"/>
      <c r="Y19" s="168"/>
    </row>
    <row r="20" spans="1:27" x14ac:dyDescent="0.3">
      <c r="A20" s="92" t="s">
        <v>105</v>
      </c>
      <c r="B20" s="97" t="s">
        <v>106</v>
      </c>
      <c r="C20" s="93">
        <v>944000</v>
      </c>
      <c r="D20" s="98">
        <v>10000</v>
      </c>
      <c r="E20" s="93">
        <f>'[1]2.sz.Önkormányzat'!C22+'[1]3.sz.Intézmények össz. '!C14</f>
        <v>12944000</v>
      </c>
      <c r="F20" s="93"/>
      <c r="G20" s="93">
        <f>SUM(E20:F20)</f>
        <v>12944000</v>
      </c>
      <c r="H20" s="93"/>
      <c r="I20" s="117">
        <f>SUM(G20:H20)</f>
        <v>12944000</v>
      </c>
      <c r="J20" s="290">
        <v>17181000</v>
      </c>
      <c r="K20" s="290">
        <v>2500000</v>
      </c>
      <c r="L20" s="290">
        <f>Intézm.összesen!I14</f>
        <v>5000000</v>
      </c>
      <c r="M20" s="10"/>
      <c r="N20" s="154"/>
      <c r="O20" s="168"/>
      <c r="P20" s="164"/>
      <c r="Q20" s="121"/>
      <c r="R20" s="121"/>
      <c r="S20" s="121"/>
      <c r="T20" s="121">
        <v>0</v>
      </c>
      <c r="U20" s="121"/>
      <c r="V20" s="121">
        <v>0</v>
      </c>
      <c r="W20" s="168"/>
      <c r="X20" s="168"/>
      <c r="Y20" s="168"/>
    </row>
    <row r="21" spans="1:27" x14ac:dyDescent="0.3">
      <c r="A21" s="92" t="s">
        <v>107</v>
      </c>
      <c r="B21" s="97" t="s">
        <v>108</v>
      </c>
      <c r="C21" s="93">
        <v>15000000</v>
      </c>
      <c r="D21" s="98"/>
      <c r="E21" s="93">
        <f>'[2]2.sz.Önkormányzat'!I23+'[2]3.sz.Intézmények össz. '!I15</f>
        <v>0</v>
      </c>
      <c r="F21" s="93"/>
      <c r="G21" s="93">
        <f>SUM(E21:F21)</f>
        <v>0</v>
      </c>
      <c r="H21" s="93"/>
      <c r="I21" s="117">
        <f>SUM(G21:H21)</f>
        <v>0</v>
      </c>
      <c r="J21" s="290"/>
      <c r="K21" s="290">
        <v>172112500</v>
      </c>
      <c r="L21" s="290"/>
      <c r="M21" s="10"/>
      <c r="N21" s="153" t="s">
        <v>96</v>
      </c>
      <c r="O21" s="171" t="s">
        <v>218</v>
      </c>
      <c r="P21" s="165">
        <v>7331000</v>
      </c>
      <c r="Q21" s="153">
        <v>7576422</v>
      </c>
      <c r="R21" s="153" t="e">
        <v>#REF!</v>
      </c>
      <c r="S21" s="153">
        <v>1925737</v>
      </c>
      <c r="T21" s="153">
        <v>11000737</v>
      </c>
      <c r="U21" s="153"/>
      <c r="V21" s="153">
        <v>9075000</v>
      </c>
      <c r="W21" s="171">
        <f>SUM(W23:W24)</f>
        <v>9571552</v>
      </c>
      <c r="X21" s="171">
        <f>X23</f>
        <v>124987123</v>
      </c>
      <c r="Y21" s="171">
        <f>Y23</f>
        <v>12428423</v>
      </c>
    </row>
    <row r="22" spans="1:27" x14ac:dyDescent="0.3">
      <c r="A22" s="92" t="s">
        <v>109</v>
      </c>
      <c r="B22" s="97" t="s">
        <v>110</v>
      </c>
      <c r="C22" s="93">
        <f>C6+C10+C14+C18+C19+C20+C21</f>
        <v>828711000</v>
      </c>
      <c r="D22" s="93">
        <f>D6+D10+D14+D18+D19+D20+D21</f>
        <v>1429434802</v>
      </c>
      <c r="E22" s="93" t="e">
        <f>E6+E10+E14+E18+E19+E20+E21</f>
        <v>#REF!</v>
      </c>
      <c r="F22" s="93">
        <f>F6+F10+F14+F18+F19+F20+F21</f>
        <v>20418990</v>
      </c>
      <c r="G22" s="93">
        <v>792032548</v>
      </c>
      <c r="H22" s="93">
        <f>SUM(H7:H14)</f>
        <v>19797493</v>
      </c>
      <c r="I22" s="117">
        <f>SUM(G22:H22)</f>
        <v>811830041</v>
      </c>
      <c r="J22" s="290">
        <f>J6+J10+J14+J18+J19+J20</f>
        <v>920384604</v>
      </c>
      <c r="K22" s="290"/>
      <c r="L22" s="290"/>
      <c r="M22" s="10"/>
      <c r="N22" s="153"/>
      <c r="O22" s="170" t="s">
        <v>219</v>
      </c>
      <c r="P22" s="165"/>
      <c r="Q22" s="153"/>
      <c r="R22" s="153">
        <v>0</v>
      </c>
      <c r="S22" s="153">
        <v>0</v>
      </c>
      <c r="T22" s="121">
        <v>0</v>
      </c>
      <c r="U22" s="121"/>
      <c r="V22" s="121">
        <v>0</v>
      </c>
      <c r="W22" s="168"/>
      <c r="X22" s="168"/>
      <c r="Y22" s="168"/>
    </row>
    <row r="23" spans="1:27" ht="27" x14ac:dyDescent="0.3">
      <c r="A23" s="92"/>
      <c r="B23" s="99" t="s">
        <v>310</v>
      </c>
      <c r="C23" s="93"/>
      <c r="D23" s="93"/>
      <c r="E23" s="93" t="e">
        <f>E22-'[1]1-mell.kiad.'!E24</f>
        <v>#REF!</v>
      </c>
      <c r="F23" s="93">
        <f>F24</f>
        <v>-59723912</v>
      </c>
      <c r="G23" s="93">
        <v>-427555770</v>
      </c>
      <c r="H23" s="93"/>
      <c r="I23" s="117">
        <f>I25</f>
        <v>427555770</v>
      </c>
      <c r="J23" s="290">
        <f>J26</f>
        <v>343548712</v>
      </c>
      <c r="K23" s="290">
        <f>K26</f>
        <v>232262390</v>
      </c>
      <c r="L23" s="290">
        <f>L26</f>
        <v>188690685</v>
      </c>
      <c r="M23" s="10"/>
      <c r="N23" s="157" t="s">
        <v>4</v>
      </c>
      <c r="O23" s="170" t="s">
        <v>220</v>
      </c>
      <c r="P23" s="164">
        <v>7331000</v>
      </c>
      <c r="Q23" s="121">
        <v>7576422</v>
      </c>
      <c r="R23" s="121" t="e">
        <v>#REF!</v>
      </c>
      <c r="S23" s="156"/>
      <c r="T23" s="121">
        <v>9075000</v>
      </c>
      <c r="U23" s="121"/>
      <c r="V23" s="121">
        <v>9075000</v>
      </c>
      <c r="W23" s="168">
        <f>'Átadott pénzeszközök'!I23</f>
        <v>9471552</v>
      </c>
      <c r="X23" s="168">
        <v>124987123</v>
      </c>
      <c r="Y23" s="168">
        <f>'Átadott pénzeszközök'!P23</f>
        <v>12428423</v>
      </c>
    </row>
    <row r="24" spans="1:27" ht="15" thickBot="1" x14ac:dyDescent="0.35">
      <c r="A24" s="92" t="s">
        <v>111</v>
      </c>
      <c r="B24" s="99" t="s">
        <v>112</v>
      </c>
      <c r="C24" s="93">
        <v>236839000</v>
      </c>
      <c r="D24" s="93">
        <f>D25+D28</f>
        <v>212314072</v>
      </c>
      <c r="E24" s="93">
        <f>E25+E28</f>
        <v>487279682</v>
      </c>
      <c r="F24" s="93">
        <f>SUM(F25:F26)</f>
        <v>-59723912</v>
      </c>
      <c r="G24" s="93">
        <f>SUM(E24:F24)</f>
        <v>427555770</v>
      </c>
      <c r="H24" s="93"/>
      <c r="I24" s="117">
        <f>SUM(G24:H24)</f>
        <v>427555770</v>
      </c>
      <c r="J24" s="290">
        <f>J26</f>
        <v>343548712</v>
      </c>
      <c r="K24" s="290">
        <f>K26+K29</f>
        <v>347732084</v>
      </c>
      <c r="L24" s="290">
        <f>L26</f>
        <v>188690685</v>
      </c>
      <c r="M24" s="10"/>
      <c r="N24" s="179" t="s">
        <v>6</v>
      </c>
      <c r="O24" s="180" t="s">
        <v>311</v>
      </c>
      <c r="P24" s="181"/>
      <c r="Q24" s="182"/>
      <c r="R24" s="182"/>
      <c r="S24" s="182">
        <v>1925737</v>
      </c>
      <c r="T24" s="127">
        <v>1925737</v>
      </c>
      <c r="U24" s="127">
        <v>-1925737</v>
      </c>
      <c r="V24" s="127">
        <v>0</v>
      </c>
      <c r="W24" s="183">
        <v>100000</v>
      </c>
      <c r="X24" s="183"/>
      <c r="Y24" s="183"/>
    </row>
    <row r="25" spans="1:27" ht="16.2" thickBot="1" x14ac:dyDescent="0.35">
      <c r="A25" s="100" t="s">
        <v>4</v>
      </c>
      <c r="B25" s="101" t="s">
        <v>113</v>
      </c>
      <c r="C25" s="94">
        <v>236839000</v>
      </c>
      <c r="D25" s="94">
        <f>SUM(D26:D27)</f>
        <v>212314072</v>
      </c>
      <c r="E25" s="94">
        <f>SUM(E26:E27)</f>
        <v>487279682</v>
      </c>
      <c r="F25" s="94"/>
      <c r="G25" s="94">
        <v>427555770</v>
      </c>
      <c r="H25" s="94"/>
      <c r="I25" s="108">
        <v>427555770</v>
      </c>
      <c r="J25" s="196">
        <f>J26</f>
        <v>343548712</v>
      </c>
      <c r="K25" s="196">
        <f>K26</f>
        <v>232262390</v>
      </c>
      <c r="L25" s="196">
        <f>L26</f>
        <v>188690685</v>
      </c>
      <c r="M25" s="10"/>
      <c r="N25" s="105" t="s">
        <v>101</v>
      </c>
      <c r="O25" s="187" t="s">
        <v>221</v>
      </c>
      <c r="P25" s="188">
        <v>860812000</v>
      </c>
      <c r="Q25" s="159">
        <v>1222446379</v>
      </c>
      <c r="R25" s="159" t="e">
        <v>#REF!</v>
      </c>
      <c r="S25" s="159">
        <v>-39304922</v>
      </c>
      <c r="T25" s="159">
        <v>1219588318</v>
      </c>
      <c r="U25" s="159">
        <v>19797493</v>
      </c>
      <c r="V25" s="159">
        <v>1239385811</v>
      </c>
      <c r="W25" s="187">
        <f>W5+W6+W7+W8+W9+W13+W16+W21</f>
        <v>1263933316</v>
      </c>
      <c r="X25" s="187">
        <f>X5+X6+X7+X8+X9+X13+X16+X21</f>
        <v>1821147442</v>
      </c>
      <c r="Y25" s="187">
        <f>Y5+Y6+Y7+Y8+Y9+Y13+Y16+Y21</f>
        <v>1603076396</v>
      </c>
      <c r="Z25" s="10"/>
      <c r="AA25" s="10">
        <f>X25-K31</f>
        <v>0</v>
      </c>
    </row>
    <row r="26" spans="1:27" x14ac:dyDescent="0.3">
      <c r="A26" s="84" t="s">
        <v>114</v>
      </c>
      <c r="B26" s="88" t="s">
        <v>115</v>
      </c>
      <c r="C26" s="94">
        <v>236839000</v>
      </c>
      <c r="D26" s="89">
        <v>212314072</v>
      </c>
      <c r="E26" s="94">
        <v>487279682</v>
      </c>
      <c r="F26" s="94">
        <v>-59723912</v>
      </c>
      <c r="G26" s="94">
        <f>G24</f>
        <v>427555770</v>
      </c>
      <c r="H26" s="94"/>
      <c r="I26" s="108">
        <f>I24</f>
        <v>427555770</v>
      </c>
      <c r="J26" s="196">
        <v>343548712</v>
      </c>
      <c r="K26" s="196">
        <v>232262390</v>
      </c>
      <c r="L26" s="196">
        <f>Önkormányzat!I25+Intézm.összesen!I18</f>
        <v>188690685</v>
      </c>
      <c r="M26" s="10"/>
      <c r="N26" s="158"/>
      <c r="O26" s="184" t="s">
        <v>122</v>
      </c>
      <c r="P26" s="185">
        <v>860812000</v>
      </c>
      <c r="Q26" s="186">
        <v>1222446379</v>
      </c>
      <c r="R26" s="186" t="e">
        <v>#REF!</v>
      </c>
      <c r="S26" s="186"/>
      <c r="T26" s="186">
        <v>1219588318</v>
      </c>
      <c r="U26" s="186">
        <v>19797493</v>
      </c>
      <c r="V26" s="186">
        <v>1216780411</v>
      </c>
      <c r="W26" s="172">
        <f>W25-W27</f>
        <v>1256933316</v>
      </c>
      <c r="X26" s="172">
        <f>X25-X27</f>
        <v>1816147442</v>
      </c>
      <c r="Y26" s="172">
        <f>Y25-Y27</f>
        <v>1598076396</v>
      </c>
      <c r="Z26" s="10"/>
    </row>
    <row r="27" spans="1:27" x14ac:dyDescent="0.3">
      <c r="A27" s="84" t="s">
        <v>116</v>
      </c>
      <c r="B27" s="88" t="s">
        <v>117</v>
      </c>
      <c r="C27" s="94"/>
      <c r="D27" s="89"/>
      <c r="E27" s="94"/>
      <c r="F27" s="94"/>
      <c r="G27" s="94"/>
      <c r="H27" s="94"/>
      <c r="I27" s="108"/>
      <c r="J27" s="196"/>
      <c r="K27" s="196"/>
      <c r="L27" s="196"/>
      <c r="M27" s="10"/>
      <c r="N27" s="153"/>
      <c r="O27" s="169" t="s">
        <v>123</v>
      </c>
      <c r="P27" s="164"/>
      <c r="Q27" s="121"/>
      <c r="R27" s="121">
        <v>0</v>
      </c>
      <c r="S27" s="121">
        <v>850000</v>
      </c>
      <c r="T27" s="121">
        <v>0</v>
      </c>
      <c r="U27" s="121"/>
      <c r="V27" s="121">
        <v>22605400</v>
      </c>
      <c r="W27" s="168">
        <v>7000000</v>
      </c>
      <c r="X27" s="168">
        <v>5000000</v>
      </c>
      <c r="Y27" s="168">
        <v>5000000</v>
      </c>
    </row>
    <row r="28" spans="1:27" x14ac:dyDescent="0.3">
      <c r="A28" s="100" t="s">
        <v>6</v>
      </c>
      <c r="B28" s="101" t="s">
        <v>118</v>
      </c>
      <c r="C28" s="94"/>
      <c r="D28" s="102"/>
      <c r="E28" s="94">
        <v>0</v>
      </c>
      <c r="F28" s="94">
        <v>0</v>
      </c>
      <c r="G28" s="93">
        <v>0</v>
      </c>
      <c r="H28" s="93"/>
      <c r="I28" s="117">
        <v>0</v>
      </c>
      <c r="J28" s="196">
        <v>0</v>
      </c>
      <c r="K28" s="196">
        <v>0</v>
      </c>
      <c r="L28" s="196">
        <v>0</v>
      </c>
      <c r="M28" s="10"/>
      <c r="N28" s="153"/>
      <c r="O28" s="169" t="s">
        <v>124</v>
      </c>
      <c r="P28" s="164"/>
      <c r="Q28" s="121"/>
      <c r="R28" s="121"/>
      <c r="S28" s="121"/>
      <c r="T28" s="121"/>
      <c r="U28" s="121"/>
      <c r="V28" s="121"/>
      <c r="W28" s="168"/>
      <c r="X28" s="168"/>
      <c r="Y28" s="168"/>
    </row>
    <row r="29" spans="1:27" x14ac:dyDescent="0.3">
      <c r="A29" s="100" t="s">
        <v>7</v>
      </c>
      <c r="B29" s="101" t="s">
        <v>119</v>
      </c>
      <c r="C29" s="94">
        <v>7576000</v>
      </c>
      <c r="D29" s="102">
        <v>9074875</v>
      </c>
      <c r="E29" s="94"/>
      <c r="F29" s="94"/>
      <c r="G29" s="94"/>
      <c r="H29" s="94"/>
      <c r="I29" s="108"/>
      <c r="J29" s="196"/>
      <c r="K29" s="196">
        <v>115469694</v>
      </c>
      <c r="L29" s="196"/>
      <c r="M29" s="10"/>
      <c r="N29" s="153" t="s">
        <v>109</v>
      </c>
      <c r="O29" s="171" t="s">
        <v>222</v>
      </c>
      <c r="P29" s="165">
        <v>49</v>
      </c>
      <c r="Q29" s="153">
        <v>45</v>
      </c>
      <c r="R29" s="153">
        <v>0</v>
      </c>
      <c r="S29" s="152">
        <v>0</v>
      </c>
      <c r="T29" s="153">
        <v>46</v>
      </c>
      <c r="U29" s="153"/>
      <c r="V29" s="153">
        <v>46</v>
      </c>
      <c r="W29" s="168">
        <v>46</v>
      </c>
      <c r="X29" s="168">
        <v>46</v>
      </c>
      <c r="Y29" s="168">
        <v>46</v>
      </c>
    </row>
    <row r="30" spans="1:27" ht="15" thickBot="1" x14ac:dyDescent="0.35">
      <c r="A30" s="103"/>
      <c r="B30" s="147"/>
      <c r="C30" s="104"/>
      <c r="D30" s="174"/>
      <c r="E30" s="104"/>
      <c r="F30" s="104"/>
      <c r="G30" s="104"/>
      <c r="H30" s="104"/>
      <c r="I30" s="175"/>
      <c r="J30" s="197"/>
      <c r="K30" s="197"/>
      <c r="L30" s="197"/>
      <c r="M30" s="10"/>
      <c r="N30" s="155" t="s">
        <v>4</v>
      </c>
      <c r="O30" s="168" t="s">
        <v>223</v>
      </c>
      <c r="P30" s="166">
        <v>49</v>
      </c>
      <c r="Q30" s="152">
        <v>49</v>
      </c>
      <c r="R30" s="152"/>
      <c r="S30" s="152"/>
      <c r="T30" s="152">
        <v>49</v>
      </c>
      <c r="U30" s="152"/>
      <c r="V30" s="152">
        <v>49</v>
      </c>
      <c r="W30" s="168">
        <v>48</v>
      </c>
      <c r="X30" s="168">
        <v>48</v>
      </c>
      <c r="Y30" s="168">
        <v>48</v>
      </c>
    </row>
    <row r="31" spans="1:27" ht="16.2" thickBot="1" x14ac:dyDescent="0.35">
      <c r="A31" s="173" t="s">
        <v>120</v>
      </c>
      <c r="B31" s="178" t="s">
        <v>121</v>
      </c>
      <c r="C31" s="106">
        <f>C22+C24+C29</f>
        <v>1073126000</v>
      </c>
      <c r="D31" s="106">
        <f>D22+D24+D29</f>
        <v>1650823749</v>
      </c>
      <c r="E31" s="106" t="e">
        <f>E22+E24</f>
        <v>#REF!</v>
      </c>
      <c r="F31" s="106">
        <f>F24+F22+F30</f>
        <v>-39304922</v>
      </c>
      <c r="G31" s="106">
        <v>1219588318</v>
      </c>
      <c r="H31" s="106">
        <v>19797493</v>
      </c>
      <c r="I31" s="178">
        <f>G31+H31</f>
        <v>1239385811</v>
      </c>
      <c r="J31" s="292">
        <f>J6+J10+J14+J18+J19+J20+J24</f>
        <v>1263933316</v>
      </c>
      <c r="K31" s="292">
        <f>K6+K10+K14+K18+K19+K20+K24+K21</f>
        <v>1821147442</v>
      </c>
      <c r="L31" s="292">
        <f>L6+L10+L14+L18+L19+L20+L24+L12</f>
        <v>1603076396</v>
      </c>
      <c r="M31" s="10"/>
      <c r="N31" s="189" t="s">
        <v>6</v>
      </c>
      <c r="O31" s="148" t="s">
        <v>224</v>
      </c>
      <c r="P31" s="190"/>
      <c r="Q31" s="191"/>
      <c r="R31" s="191"/>
      <c r="S31" s="191"/>
      <c r="T31" s="191">
        <v>0</v>
      </c>
      <c r="U31" s="191"/>
      <c r="V31" s="191">
        <v>0</v>
      </c>
      <c r="W31" s="192">
        <v>0</v>
      </c>
      <c r="X31" s="192">
        <v>0</v>
      </c>
      <c r="Y31" s="192">
        <v>0</v>
      </c>
    </row>
    <row r="32" spans="1:27" x14ac:dyDescent="0.3">
      <c r="A32" s="107"/>
      <c r="B32" s="176" t="s">
        <v>122</v>
      </c>
      <c r="C32" s="177">
        <f>C31-C33-C34</f>
        <v>1073126000</v>
      </c>
      <c r="D32" s="177">
        <f>D31-D33-D34</f>
        <v>1650823749</v>
      </c>
      <c r="E32" s="177" t="e">
        <f>E31-E33-E34</f>
        <v>#REF!</v>
      </c>
      <c r="F32" s="177"/>
      <c r="G32" s="177">
        <f>G31-G33-G34</f>
        <v>1219588318</v>
      </c>
      <c r="H32" s="177">
        <f>H31</f>
        <v>19797493</v>
      </c>
      <c r="I32" s="177">
        <f>I31-I33-I34</f>
        <v>1239385811</v>
      </c>
      <c r="J32" s="195">
        <f>J31</f>
        <v>1263933316</v>
      </c>
      <c r="K32" s="195">
        <f>K31</f>
        <v>1821147442</v>
      </c>
      <c r="L32" s="195">
        <f>L31</f>
        <v>1603076396</v>
      </c>
      <c r="M32" s="10"/>
      <c r="N32" s="149"/>
      <c r="O32" s="149"/>
      <c r="P32" s="149"/>
      <c r="Q32" s="149"/>
      <c r="R32" s="149"/>
      <c r="S32" s="149"/>
      <c r="T32" s="149"/>
      <c r="U32" s="149"/>
      <c r="V32" s="149"/>
      <c r="W32" s="149"/>
    </row>
    <row r="33" spans="1:25" x14ac:dyDescent="0.3">
      <c r="A33" s="92"/>
      <c r="B33" s="101" t="s">
        <v>123</v>
      </c>
      <c r="C33" s="94"/>
      <c r="D33" s="102"/>
      <c r="E33" s="108">
        <f>'[2]2.sz.Önkormányzat'!I29+'[2]3.sz.Intézmények össz. '!I22</f>
        <v>0</v>
      </c>
      <c r="F33" s="94"/>
      <c r="G33" s="86"/>
      <c r="H33" s="86"/>
      <c r="I33" s="118"/>
      <c r="J33" s="196">
        <f>Önkormányzat!H29</f>
        <v>0</v>
      </c>
      <c r="K33" s="196">
        <f>Önkormányzat!I29</f>
        <v>0</v>
      </c>
      <c r="L33" s="196">
        <f>Önkormányzat!J29</f>
        <v>0</v>
      </c>
      <c r="M33" s="10"/>
      <c r="N33" s="149"/>
      <c r="O33" s="149"/>
      <c r="P33" s="149"/>
      <c r="Q33" s="149"/>
      <c r="R33" s="149"/>
      <c r="S33" s="149"/>
      <c r="T33" s="149"/>
      <c r="U33" s="149"/>
      <c r="V33" s="149"/>
      <c r="W33" s="149"/>
    </row>
    <row r="34" spans="1:25" ht="15" thickBot="1" x14ac:dyDescent="0.35">
      <c r="A34" s="109"/>
      <c r="B34" s="110" t="s">
        <v>124</v>
      </c>
      <c r="C34" s="111"/>
      <c r="D34" s="112"/>
      <c r="E34" s="111">
        <f>'[2]2.sz.Önkormányzat'!I30+'[2]3.sz.Intézmények össz. '!I23</f>
        <v>0</v>
      </c>
      <c r="F34" s="111"/>
      <c r="G34" s="113"/>
      <c r="H34" s="113"/>
      <c r="I34" s="119"/>
      <c r="J34" s="198"/>
      <c r="K34" s="198"/>
      <c r="L34" s="198"/>
      <c r="M34" s="10"/>
      <c r="W34" s="10"/>
    </row>
    <row r="35" spans="1:25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W35" s="10">
        <f>J31-W25</f>
        <v>0</v>
      </c>
    </row>
    <row r="36" spans="1:25" hidden="1" x14ac:dyDescent="0.3">
      <c r="I36" s="10"/>
      <c r="J36" s="10"/>
      <c r="K36" s="10"/>
      <c r="L36" s="10"/>
    </row>
    <row r="37" spans="1:25" hidden="1" x14ac:dyDescent="0.3">
      <c r="I37" s="10"/>
      <c r="J37" s="10"/>
      <c r="K37" s="10"/>
      <c r="L37" s="10"/>
      <c r="M37" s="10"/>
      <c r="W37" s="10">
        <f>W5+W6+W7+W8+W9+W13+W16+W21</f>
        <v>1263933316</v>
      </c>
    </row>
    <row r="38" spans="1:25" hidden="1" x14ac:dyDescent="0.3">
      <c r="I38" s="10"/>
      <c r="J38" s="10">
        <f>J31-W25</f>
        <v>0</v>
      </c>
      <c r="W38" s="10"/>
    </row>
    <row r="39" spans="1:25" hidden="1" x14ac:dyDescent="0.3">
      <c r="J39" s="10"/>
      <c r="K39" s="10"/>
      <c r="L39" s="10"/>
      <c r="W39" s="10"/>
      <c r="Y39" s="10"/>
    </row>
    <row r="40" spans="1:25" hidden="1" x14ac:dyDescent="0.3">
      <c r="J40" s="10">
        <v>455402813</v>
      </c>
      <c r="K40" s="10">
        <v>79883116</v>
      </c>
      <c r="L40" s="10"/>
      <c r="W40" s="10"/>
    </row>
    <row r="41" spans="1:25" hidden="1" x14ac:dyDescent="0.3">
      <c r="J41" s="10">
        <f>SUM(J38:J40)</f>
        <v>455402813</v>
      </c>
      <c r="K41" s="10"/>
      <c r="L41" s="10"/>
      <c r="M41" s="10">
        <f>J41-K40</f>
        <v>375519697</v>
      </c>
    </row>
    <row r="42" spans="1:25" hidden="1" x14ac:dyDescent="0.3">
      <c r="I42" s="10"/>
      <c r="W42" s="10"/>
    </row>
    <row r="43" spans="1:25" x14ac:dyDescent="0.3">
      <c r="J43" s="10"/>
      <c r="K43" s="10"/>
      <c r="L43" s="10"/>
    </row>
    <row r="44" spans="1:25" x14ac:dyDescent="0.3">
      <c r="O44" s="10"/>
    </row>
    <row r="45" spans="1:25" x14ac:dyDescent="0.3">
      <c r="L45" s="10"/>
    </row>
    <row r="46" spans="1:25" x14ac:dyDescent="0.3">
      <c r="L46" s="10"/>
    </row>
    <row r="47" spans="1:25" x14ac:dyDescent="0.3">
      <c r="L47" s="10"/>
    </row>
    <row r="49" spans="12:12" x14ac:dyDescent="0.3">
      <c r="L49" s="10"/>
    </row>
  </sheetData>
  <mergeCells count="2">
    <mergeCell ref="B2:G2"/>
    <mergeCell ref="A1:J1"/>
  </mergeCells>
  <phoneticPr fontId="22" type="noConversion"/>
  <pageMargins left="0.7" right="0.7" top="0.75" bottom="0.75" header="0.3" footer="0.3"/>
  <pageSetup paperSize="9"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1E833-BAE4-4D62-82CE-CED47B3FEDEB}">
  <sheetPr>
    <pageSetUpPr fitToPage="1"/>
  </sheetPr>
  <dimension ref="A1:Q25"/>
  <sheetViews>
    <sheetView topLeftCell="A4" workbookViewId="0">
      <selection activeCell="P25" sqref="P25"/>
    </sheetView>
  </sheetViews>
  <sheetFormatPr defaultRowHeight="21" x14ac:dyDescent="0.4"/>
  <cols>
    <col min="3" max="3" width="58.88671875" customWidth="1"/>
    <col min="4" max="5" width="0" hidden="1" customWidth="1"/>
    <col min="6" max="6" width="26" hidden="1" customWidth="1"/>
    <col min="7" max="7" width="18.109375" hidden="1" customWidth="1"/>
    <col min="8" max="8" width="23.44140625" hidden="1" customWidth="1"/>
    <col min="9" max="9" width="20.109375" hidden="1" customWidth="1"/>
    <col min="10" max="14" width="0" hidden="1" customWidth="1"/>
    <col min="15" max="15" width="30" style="313" bestFit="1" customWidth="1"/>
    <col min="16" max="16" width="30" bestFit="1" customWidth="1"/>
    <col min="17" max="17" width="27.33203125" customWidth="1"/>
  </cols>
  <sheetData>
    <row r="1" spans="1:16" ht="24.6" x14ac:dyDescent="0.4">
      <c r="A1" s="410" t="s">
        <v>127</v>
      </c>
      <c r="B1" s="410"/>
      <c r="C1" s="410"/>
      <c r="D1" s="410"/>
      <c r="E1" s="411"/>
      <c r="F1" s="411"/>
      <c r="G1" s="114"/>
      <c r="H1" s="114"/>
      <c r="I1" s="114"/>
      <c r="J1" s="114"/>
      <c r="K1" s="114"/>
      <c r="L1" s="114"/>
      <c r="M1" s="114"/>
      <c r="N1" s="114"/>
      <c r="O1" s="312"/>
    </row>
    <row r="2" spans="1:16" ht="24.6" x14ac:dyDescent="0.4">
      <c r="A2" s="412"/>
      <c r="B2" s="412"/>
      <c r="C2" s="412"/>
      <c r="D2" s="412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312"/>
    </row>
    <row r="3" spans="1:16" ht="20.399999999999999" x14ac:dyDescent="0.35">
      <c r="A3" s="114"/>
      <c r="B3" s="114"/>
      <c r="C3" s="413"/>
      <c r="D3" s="413"/>
      <c r="E3" s="414"/>
      <c r="F3" s="414"/>
      <c r="G3" s="114"/>
      <c r="H3" s="114"/>
      <c r="I3" s="114"/>
      <c r="J3" s="114"/>
      <c r="K3" s="114"/>
      <c r="L3" s="114"/>
      <c r="M3" s="114"/>
      <c r="N3" s="114"/>
      <c r="O3" s="312"/>
    </row>
    <row r="4" spans="1:16" ht="20.399999999999999" x14ac:dyDescent="0.35">
      <c r="A4" s="114"/>
      <c r="B4" s="114"/>
      <c r="C4" s="114"/>
      <c r="D4" s="120"/>
      <c r="E4" s="114"/>
      <c r="F4" s="120"/>
      <c r="G4" s="120"/>
      <c r="H4" s="120"/>
      <c r="I4" s="126"/>
      <c r="J4" s="114"/>
      <c r="K4" s="114"/>
      <c r="L4" s="114"/>
      <c r="M4" s="114"/>
      <c r="N4" s="114"/>
      <c r="O4" s="120"/>
      <c r="P4" s="120" t="s">
        <v>72</v>
      </c>
    </row>
    <row r="5" spans="1:16" ht="0.75" customHeight="1" x14ac:dyDescent="0.35">
      <c r="A5" s="415" t="s">
        <v>128</v>
      </c>
      <c r="B5" s="415"/>
      <c r="C5" s="415"/>
      <c r="D5" s="416" t="s">
        <v>1</v>
      </c>
      <c r="E5" s="417" t="s">
        <v>129</v>
      </c>
      <c r="F5" s="419" t="s">
        <v>83</v>
      </c>
      <c r="G5" s="420" t="s">
        <v>16</v>
      </c>
      <c r="H5" s="420" t="s">
        <v>71</v>
      </c>
      <c r="I5" s="127"/>
      <c r="J5" s="114"/>
      <c r="K5" s="114"/>
      <c r="L5" s="114"/>
      <c r="M5" s="114"/>
      <c r="N5" s="114"/>
      <c r="O5" s="312"/>
      <c r="P5" s="312"/>
    </row>
    <row r="6" spans="1:16" ht="50.25" customHeight="1" x14ac:dyDescent="0.4">
      <c r="A6" s="415"/>
      <c r="B6" s="415"/>
      <c r="C6" s="415"/>
      <c r="D6" s="416"/>
      <c r="E6" s="418"/>
      <c r="F6" s="419"/>
      <c r="G6" s="421"/>
      <c r="H6" s="421"/>
      <c r="I6" s="128" t="s">
        <v>344</v>
      </c>
      <c r="J6" s="128" t="s">
        <v>298</v>
      </c>
      <c r="K6" s="128" t="s">
        <v>300</v>
      </c>
      <c r="L6" s="128" t="s">
        <v>301</v>
      </c>
      <c r="M6" s="128" t="s">
        <v>302</v>
      </c>
      <c r="N6" s="304" t="s">
        <v>303</v>
      </c>
      <c r="O6" s="123" t="s">
        <v>362</v>
      </c>
      <c r="P6" s="123" t="s">
        <v>300</v>
      </c>
    </row>
    <row r="7" spans="1:16" ht="20.399999999999999" x14ac:dyDescent="0.35">
      <c r="A7" s="422"/>
      <c r="B7" s="422"/>
      <c r="C7" s="422"/>
      <c r="D7" s="422"/>
      <c r="E7" s="423"/>
      <c r="F7" s="423"/>
      <c r="G7" s="121"/>
      <c r="H7" s="121"/>
      <c r="I7" s="122"/>
      <c r="J7" s="114"/>
      <c r="K7" s="114"/>
      <c r="L7" s="114"/>
      <c r="M7" s="114"/>
      <c r="N7" s="114"/>
      <c r="O7" s="122"/>
      <c r="P7" s="122"/>
    </row>
    <row r="8" spans="1:16" ht="20.399999999999999" x14ac:dyDescent="0.35">
      <c r="A8" s="408" t="s">
        <v>5</v>
      </c>
      <c r="B8" s="408"/>
      <c r="C8" s="408"/>
      <c r="D8" s="122">
        <v>117000000</v>
      </c>
      <c r="E8" s="122"/>
      <c r="F8" s="122">
        <f>D8</f>
        <v>117000000</v>
      </c>
      <c r="G8" s="121"/>
      <c r="H8" s="122">
        <f>F8</f>
        <v>117000000</v>
      </c>
      <c r="I8" s="122">
        <f>'"Szemesért" Kft.'!C3</f>
        <v>143500000</v>
      </c>
      <c r="J8" s="114"/>
      <c r="K8" s="114"/>
      <c r="L8" s="114"/>
      <c r="M8" s="114"/>
      <c r="N8" s="114"/>
      <c r="O8" s="122">
        <v>139000000</v>
      </c>
      <c r="P8" s="122">
        <f>'"Szemesért" Kft.'!E3</f>
        <v>140000000</v>
      </c>
    </row>
    <row r="9" spans="1:16" ht="20.399999999999999" x14ac:dyDescent="0.35">
      <c r="A9" s="122" t="s">
        <v>130</v>
      </c>
      <c r="B9" s="122"/>
      <c r="C9" s="122"/>
      <c r="D9" s="122">
        <v>5000000</v>
      </c>
      <c r="E9" s="122">
        <v>850000</v>
      </c>
      <c r="F9" s="122">
        <v>5850000</v>
      </c>
      <c r="G9" s="121"/>
      <c r="H9" s="122">
        <f t="shared" ref="H9:H15" si="0">F9</f>
        <v>5850000</v>
      </c>
      <c r="I9" s="122">
        <f>'Civil szervezetek támogatása'!F25</f>
        <v>7000000</v>
      </c>
      <c r="J9" s="114"/>
      <c r="K9" s="114"/>
      <c r="L9" s="114"/>
      <c r="M9" s="114"/>
      <c r="N9" s="114">
        <f>SUM(F9:F14)</f>
        <v>22555400</v>
      </c>
      <c r="O9" s="122">
        <v>12000000</v>
      </c>
      <c r="P9" s="122">
        <f>'Civil szervezetek támogatása'!H25</f>
        <v>6000000</v>
      </c>
    </row>
    <row r="10" spans="1:16" ht="20.399999999999999" x14ac:dyDescent="0.35">
      <c r="A10" s="408" t="s">
        <v>131</v>
      </c>
      <c r="B10" s="409"/>
      <c r="C10" s="409"/>
      <c r="D10" s="122">
        <v>2600000</v>
      </c>
      <c r="E10" s="122"/>
      <c r="F10" s="122">
        <f>D10</f>
        <v>2600000</v>
      </c>
      <c r="G10" s="121"/>
      <c r="H10" s="122">
        <v>0</v>
      </c>
      <c r="I10" s="122">
        <v>2170000</v>
      </c>
      <c r="J10" s="114"/>
      <c r="K10" s="114"/>
      <c r="L10" s="114"/>
      <c r="M10" s="114"/>
      <c r="N10" s="114"/>
      <c r="O10" s="122">
        <v>1213000</v>
      </c>
      <c r="P10" s="122">
        <v>1213000</v>
      </c>
    </row>
    <row r="11" spans="1:16" ht="20.399999999999999" x14ac:dyDescent="0.35">
      <c r="A11" s="408" t="s">
        <v>132</v>
      </c>
      <c r="B11" s="409"/>
      <c r="C11" s="409"/>
      <c r="D11" s="122">
        <v>9553000</v>
      </c>
      <c r="E11" s="122">
        <f>F11-D11</f>
        <v>1312400</v>
      </c>
      <c r="F11" s="122">
        <v>10865400</v>
      </c>
      <c r="G11" s="121"/>
      <c r="H11" s="122">
        <f t="shared" si="0"/>
        <v>10865400</v>
      </c>
      <c r="I11" s="122">
        <v>10039800</v>
      </c>
      <c r="J11" s="114"/>
      <c r="K11" s="114"/>
      <c r="L11" s="114"/>
      <c r="M11" s="114"/>
      <c r="N11" s="114"/>
      <c r="O11" s="122">
        <v>0</v>
      </c>
      <c r="P11" s="122">
        <v>0</v>
      </c>
    </row>
    <row r="12" spans="1:16" ht="20.399999999999999" x14ac:dyDescent="0.35">
      <c r="A12" s="408" t="s">
        <v>133</v>
      </c>
      <c r="B12" s="409"/>
      <c r="C12" s="409"/>
      <c r="D12" s="122">
        <v>750000</v>
      </c>
      <c r="E12" s="122"/>
      <c r="F12" s="122">
        <f>D12</f>
        <v>750000</v>
      </c>
      <c r="G12" s="121"/>
      <c r="H12" s="122">
        <f t="shared" si="0"/>
        <v>750000</v>
      </c>
      <c r="I12" s="122">
        <v>750000</v>
      </c>
      <c r="J12" s="114"/>
      <c r="K12" s="114"/>
      <c r="L12" s="114"/>
      <c r="M12" s="114"/>
      <c r="N12" s="114"/>
      <c r="O12" s="122">
        <v>600000</v>
      </c>
      <c r="P12" s="122">
        <v>600000</v>
      </c>
    </row>
    <row r="13" spans="1:16" ht="20.399999999999999" x14ac:dyDescent="0.35">
      <c r="A13" s="425" t="s">
        <v>363</v>
      </c>
      <c r="B13" s="426"/>
      <c r="C13" s="427"/>
      <c r="D13" s="122">
        <v>390000</v>
      </c>
      <c r="E13" s="122"/>
      <c r="F13" s="122">
        <f>D13</f>
        <v>390000</v>
      </c>
      <c r="G13" s="121"/>
      <c r="H13" s="122">
        <f t="shared" si="0"/>
        <v>390000</v>
      </c>
      <c r="I13" s="122">
        <v>390000</v>
      </c>
      <c r="J13" s="114"/>
      <c r="K13" s="114"/>
      <c r="L13" s="114"/>
      <c r="M13" s="114"/>
      <c r="N13" s="114"/>
      <c r="O13" s="122">
        <v>1700000</v>
      </c>
      <c r="P13" s="122">
        <v>1700000</v>
      </c>
    </row>
    <row r="14" spans="1:16" ht="20.399999999999999" x14ac:dyDescent="0.35">
      <c r="A14" s="408" t="s">
        <v>134</v>
      </c>
      <c r="B14" s="408"/>
      <c r="C14" s="408"/>
      <c r="D14" s="122">
        <v>2100000</v>
      </c>
      <c r="E14" s="122"/>
      <c r="F14" s="122">
        <f>D14</f>
        <v>2100000</v>
      </c>
      <c r="G14" s="121"/>
      <c r="H14" s="122">
        <f t="shared" si="0"/>
        <v>2100000</v>
      </c>
      <c r="I14" s="122">
        <v>2100000</v>
      </c>
      <c r="J14" s="114"/>
      <c r="K14" s="114"/>
      <c r="L14" s="114"/>
      <c r="M14" s="114"/>
      <c r="N14" s="114"/>
      <c r="O14" s="122">
        <v>2100000</v>
      </c>
      <c r="P14" s="122">
        <v>2100000</v>
      </c>
    </row>
    <row r="15" spans="1:16" x14ac:dyDescent="0.4">
      <c r="A15" s="428" t="s">
        <v>135</v>
      </c>
      <c r="B15" s="429"/>
      <c r="C15" s="429"/>
      <c r="D15" s="123">
        <f>SUM(D8:D14)</f>
        <v>137393000</v>
      </c>
      <c r="E15" s="123">
        <f>SUM(E8:E14)</f>
        <v>2162400</v>
      </c>
      <c r="F15" s="123">
        <f>SUM(F8:F14)</f>
        <v>139555400</v>
      </c>
      <c r="G15" s="121"/>
      <c r="H15" s="123">
        <f t="shared" si="0"/>
        <v>139555400</v>
      </c>
      <c r="I15" s="123">
        <f>SUM(I8:I14)</f>
        <v>165949800</v>
      </c>
      <c r="J15" s="114"/>
      <c r="K15" s="114"/>
      <c r="L15" s="114"/>
      <c r="M15" s="114"/>
      <c r="N15" s="114"/>
      <c r="O15" s="123">
        <f>SUM(O8:O14)</f>
        <v>156613000</v>
      </c>
      <c r="P15" s="123">
        <f>SUM(P8:P14)</f>
        <v>151613000</v>
      </c>
    </row>
    <row r="16" spans="1:16" ht="20.399999999999999" x14ac:dyDescent="0.35">
      <c r="A16" s="430"/>
      <c r="B16" s="430"/>
      <c r="C16" s="430"/>
      <c r="D16" s="430"/>
      <c r="E16" s="423"/>
      <c r="F16" s="423"/>
      <c r="G16" s="121"/>
      <c r="H16" s="121"/>
      <c r="I16" s="122"/>
      <c r="J16" s="114"/>
      <c r="K16" s="114"/>
      <c r="L16" s="114"/>
      <c r="M16" s="114"/>
      <c r="N16" s="114"/>
      <c r="O16" s="122"/>
      <c r="P16" s="122"/>
    </row>
    <row r="17" spans="1:17" ht="20.399999999999999" x14ac:dyDescent="0.35">
      <c r="A17" s="424" t="s">
        <v>136</v>
      </c>
      <c r="B17" s="424"/>
      <c r="C17" s="424"/>
      <c r="D17" s="122">
        <v>102211914</v>
      </c>
      <c r="E17" s="122"/>
      <c r="F17" s="122">
        <f>D17</f>
        <v>102211914</v>
      </c>
      <c r="G17" s="121"/>
      <c r="H17" s="122">
        <f>F17</f>
        <v>102211914</v>
      </c>
      <c r="I17" s="122">
        <f>'Óvoda finanszírozás bemutatása'!G16</f>
        <v>123028122</v>
      </c>
      <c r="J17" s="114"/>
      <c r="K17" s="114"/>
      <c r="L17" s="114"/>
      <c r="M17" s="114"/>
      <c r="N17" s="114"/>
      <c r="O17" s="122">
        <f>'Óvoda finanszírozás bemutatása'!H16</f>
        <v>130846434</v>
      </c>
      <c r="P17" s="122">
        <f>'Óvoda finanszírozás bemutatása'!I16</f>
        <v>146326855</v>
      </c>
    </row>
    <row r="18" spans="1:17" ht="20.399999999999999" x14ac:dyDescent="0.35">
      <c r="A18" s="424" t="s">
        <v>137</v>
      </c>
      <c r="B18" s="424"/>
      <c r="C18" s="424"/>
      <c r="D18" s="122">
        <v>13821240</v>
      </c>
      <c r="E18" s="122"/>
      <c r="F18" s="122">
        <f>D18</f>
        <v>13821240</v>
      </c>
      <c r="G18" s="121"/>
      <c r="H18" s="122">
        <f t="shared" ref="H18:H24" si="1">F18</f>
        <v>13821240</v>
      </c>
      <c r="I18" s="122">
        <v>6000000</v>
      </c>
      <c r="J18" s="114"/>
      <c r="K18" s="114"/>
      <c r="L18" s="114"/>
      <c r="M18" s="114"/>
      <c r="N18" s="114"/>
      <c r="O18" s="122">
        <v>3000000</v>
      </c>
      <c r="P18" s="122">
        <v>3000000</v>
      </c>
    </row>
    <row r="19" spans="1:17" ht="20.399999999999999" x14ac:dyDescent="0.35">
      <c r="A19" s="424" t="s">
        <v>138</v>
      </c>
      <c r="B19" s="424"/>
      <c r="C19" s="424"/>
      <c r="D19" s="122">
        <v>11717000</v>
      </c>
      <c r="E19" s="122"/>
      <c r="F19" s="122">
        <f>D19</f>
        <v>11717000</v>
      </c>
      <c r="G19" s="121"/>
      <c r="H19" s="122">
        <f t="shared" si="1"/>
        <v>11717000</v>
      </c>
      <c r="I19" s="122">
        <v>13779303</v>
      </c>
      <c r="J19" s="114"/>
      <c r="K19" s="114"/>
      <c r="L19" s="114"/>
      <c r="M19" s="114"/>
      <c r="N19" s="114"/>
      <c r="O19" s="122">
        <v>19126560</v>
      </c>
      <c r="P19" s="122">
        <v>0</v>
      </c>
    </row>
    <row r="20" spans="1:17" ht="51.75" customHeight="1" x14ac:dyDescent="0.35">
      <c r="A20" s="425" t="s">
        <v>364</v>
      </c>
      <c r="B20" s="431"/>
      <c r="C20" s="432"/>
      <c r="D20" s="122"/>
      <c r="E20" s="122"/>
      <c r="F20" s="122"/>
      <c r="G20" s="121"/>
      <c r="H20" s="122"/>
      <c r="I20" s="122"/>
      <c r="J20" s="114"/>
      <c r="K20" s="114"/>
      <c r="L20" s="114"/>
      <c r="M20" s="114"/>
      <c r="N20" s="114"/>
      <c r="O20" s="122">
        <v>115469694</v>
      </c>
      <c r="P20" s="122"/>
    </row>
    <row r="21" spans="1:17" ht="20.399999999999999" x14ac:dyDescent="0.35">
      <c r="A21" s="408" t="s">
        <v>8</v>
      </c>
      <c r="B21" s="408"/>
      <c r="C21" s="408"/>
      <c r="D21" s="122">
        <v>21788086</v>
      </c>
      <c r="E21" s="122">
        <v>-850000</v>
      </c>
      <c r="F21" s="122">
        <f>D21+E21</f>
        <v>20938086</v>
      </c>
      <c r="G21" s="121"/>
      <c r="H21" s="122">
        <v>14199000</v>
      </c>
      <c r="I21" s="122">
        <v>15000000</v>
      </c>
      <c r="J21" s="114"/>
      <c r="K21" s="114"/>
      <c r="L21" s="114"/>
      <c r="M21" s="114"/>
      <c r="N21" s="114"/>
      <c r="O21" s="122">
        <v>3179000</v>
      </c>
      <c r="P21" s="122">
        <v>2905000</v>
      </c>
    </row>
    <row r="22" spans="1:17" x14ac:dyDescent="0.4">
      <c r="A22" s="428" t="s">
        <v>139</v>
      </c>
      <c r="B22" s="429"/>
      <c r="C22" s="429"/>
      <c r="D22" s="123">
        <f>SUM(D17:D21)</f>
        <v>149538240</v>
      </c>
      <c r="E22" s="123">
        <f>SUM(E17:E21)</f>
        <v>-850000</v>
      </c>
      <c r="F22" s="123">
        <f>SUM(F17:F21)</f>
        <v>148688240</v>
      </c>
      <c r="G22" s="121"/>
      <c r="H22" s="123">
        <f t="shared" si="1"/>
        <v>148688240</v>
      </c>
      <c r="I22" s="123">
        <f>SUM(I17:I21)</f>
        <v>157807425</v>
      </c>
      <c r="J22" s="114"/>
      <c r="K22" s="114"/>
      <c r="L22" s="114"/>
      <c r="M22" s="114"/>
      <c r="N22" s="114"/>
      <c r="O22" s="123">
        <f>SUM(O17:O21)</f>
        <v>271621688</v>
      </c>
      <c r="P22" s="123">
        <f>SUM(P17:P21)</f>
        <v>152231855</v>
      </c>
      <c r="Q22" s="10">
        <f>P22+P15</f>
        <v>303844855</v>
      </c>
    </row>
    <row r="23" spans="1:17" ht="66" customHeight="1" x14ac:dyDescent="0.4">
      <c r="A23" s="424" t="s">
        <v>140</v>
      </c>
      <c r="B23" s="424"/>
      <c r="C23" s="424"/>
      <c r="D23" s="122">
        <v>9075000</v>
      </c>
      <c r="E23" s="122"/>
      <c r="F23" s="122">
        <f>D23</f>
        <v>9075000</v>
      </c>
      <c r="G23" s="121"/>
      <c r="H23" s="123">
        <v>9074875</v>
      </c>
      <c r="I23" s="123">
        <v>9471552</v>
      </c>
      <c r="J23" s="114"/>
      <c r="K23" s="114"/>
      <c r="L23" s="114"/>
      <c r="M23" s="114"/>
      <c r="N23" s="114"/>
      <c r="O23" s="122">
        <v>9517429</v>
      </c>
      <c r="P23" s="122">
        <v>12428423</v>
      </c>
    </row>
    <row r="24" spans="1:17" x14ac:dyDescent="0.4">
      <c r="A24" s="123" t="s">
        <v>141</v>
      </c>
      <c r="B24" s="122"/>
      <c r="C24" s="122"/>
      <c r="D24" s="123">
        <f>D15+D22</f>
        <v>286931240</v>
      </c>
      <c r="E24" s="123">
        <f>E15+E22</f>
        <v>1312400</v>
      </c>
      <c r="F24" s="123">
        <f>F15+F22+F23</f>
        <v>297318640</v>
      </c>
      <c r="G24" s="121"/>
      <c r="H24" s="123">
        <f t="shared" si="1"/>
        <v>297318640</v>
      </c>
      <c r="I24" s="123">
        <f t="shared" ref="I24:P24" si="2">I15+I22+I23</f>
        <v>333228777</v>
      </c>
      <c r="J24" s="123">
        <f t="shared" si="2"/>
        <v>0</v>
      </c>
      <c r="K24" s="123">
        <f t="shared" si="2"/>
        <v>0</v>
      </c>
      <c r="L24" s="123">
        <f t="shared" si="2"/>
        <v>0</v>
      </c>
      <c r="M24" s="123">
        <f t="shared" si="2"/>
        <v>0</v>
      </c>
      <c r="N24" s="123">
        <f t="shared" si="2"/>
        <v>0</v>
      </c>
      <c r="O24" s="123">
        <f t="shared" si="2"/>
        <v>437752117</v>
      </c>
      <c r="P24" s="123">
        <f t="shared" si="2"/>
        <v>316273278</v>
      </c>
      <c r="Q24" s="10">
        <f>P15+P22+P23</f>
        <v>316273278</v>
      </c>
    </row>
    <row r="25" spans="1:17" ht="20.399999999999999" x14ac:dyDescent="0.3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312"/>
    </row>
  </sheetData>
  <mergeCells count="25">
    <mergeCell ref="A23:C23"/>
    <mergeCell ref="A12:C12"/>
    <mergeCell ref="A13:C13"/>
    <mergeCell ref="A14:C14"/>
    <mergeCell ref="A15:C15"/>
    <mergeCell ref="A16:F16"/>
    <mergeCell ref="A17:C17"/>
    <mergeCell ref="A18:C18"/>
    <mergeCell ref="A19:C19"/>
    <mergeCell ref="A21:C21"/>
    <mergeCell ref="A22:C22"/>
    <mergeCell ref="A20:C20"/>
    <mergeCell ref="G5:G6"/>
    <mergeCell ref="H5:H6"/>
    <mergeCell ref="A7:F7"/>
    <mergeCell ref="A8:C8"/>
    <mergeCell ref="A10:C10"/>
    <mergeCell ref="A11:C11"/>
    <mergeCell ref="A1:F1"/>
    <mergeCell ref="A2:D2"/>
    <mergeCell ref="C3:F3"/>
    <mergeCell ref="A5:C6"/>
    <mergeCell ref="D5:D6"/>
    <mergeCell ref="E5:E6"/>
    <mergeCell ref="F5:F6"/>
  </mergeCells>
  <phoneticPr fontId="22" type="noConversion"/>
  <pageMargins left="0.7" right="0.7" top="0.75" bottom="0.75" header="0.3" footer="0.3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D80D1-812A-4268-9F59-9ECB28CC1BC9}">
  <dimension ref="A1:J42"/>
  <sheetViews>
    <sheetView topLeftCell="A7" workbookViewId="0">
      <selection activeCell="K20" sqref="K20"/>
    </sheetView>
  </sheetViews>
  <sheetFormatPr defaultRowHeight="14.4" x14ac:dyDescent="0.3"/>
  <cols>
    <col min="1" max="1" width="55.5546875" customWidth="1"/>
    <col min="2" max="2" width="21" style="311" hidden="1" customWidth="1"/>
    <col min="3" max="3" width="29.33203125" style="311" customWidth="1"/>
    <col min="4" max="4" width="10.109375" bestFit="1" customWidth="1"/>
    <col min="5" max="5" width="10.88671875" hidden="1" customWidth="1"/>
    <col min="6" max="9" width="0" hidden="1" customWidth="1"/>
    <col min="10" max="10" width="24.44140625" customWidth="1"/>
    <col min="11" max="11" width="25.88671875" customWidth="1"/>
  </cols>
  <sheetData>
    <row r="1" spans="1:3" ht="15.6" x14ac:dyDescent="0.3">
      <c r="A1" s="2"/>
      <c r="B1" s="5"/>
    </row>
    <row r="2" spans="1:3" ht="17.399999999999999" x14ac:dyDescent="0.3">
      <c r="A2" s="433"/>
      <c r="B2" s="433"/>
    </row>
    <row r="3" spans="1:3" ht="17.399999999999999" x14ac:dyDescent="0.3">
      <c r="A3" s="433" t="s">
        <v>342</v>
      </c>
      <c r="B3" s="365"/>
      <c r="C3" s="365"/>
    </row>
    <row r="4" spans="1:3" ht="17.399999999999999" x14ac:dyDescent="0.3">
      <c r="A4" s="1"/>
      <c r="B4" s="3"/>
    </row>
    <row r="5" spans="1:3" ht="15.6" x14ac:dyDescent="0.3">
      <c r="A5" s="434"/>
      <c r="B5" s="369"/>
    </row>
    <row r="6" spans="1:3" ht="15.6" x14ac:dyDescent="0.3">
      <c r="A6" s="29"/>
      <c r="B6" s="317"/>
    </row>
    <row r="7" spans="1:3" ht="15.6" x14ac:dyDescent="0.3">
      <c r="A7" s="435"/>
      <c r="B7" s="436"/>
    </row>
    <row r="8" spans="1:3" ht="15.6" x14ac:dyDescent="0.3">
      <c r="A8" s="436"/>
      <c r="B8" s="436"/>
    </row>
    <row r="9" spans="1:3" ht="15.6" x14ac:dyDescent="0.3">
      <c r="A9" s="436"/>
      <c r="B9" s="436"/>
    </row>
    <row r="10" spans="1:3" ht="15.6" x14ac:dyDescent="0.3">
      <c r="A10" s="30"/>
      <c r="B10" s="32"/>
    </row>
    <row r="11" spans="1:3" ht="15.6" x14ac:dyDescent="0.3">
      <c r="A11" s="392"/>
      <c r="B11" s="392"/>
      <c r="C11" s="318" t="s">
        <v>72</v>
      </c>
    </row>
    <row r="12" spans="1:3" ht="15.6" x14ac:dyDescent="0.3">
      <c r="A12" s="54"/>
      <c r="B12" s="50" t="s">
        <v>143</v>
      </c>
      <c r="C12" s="50" t="s">
        <v>300</v>
      </c>
    </row>
    <row r="13" spans="1:3" ht="15.6" x14ac:dyDescent="0.3">
      <c r="A13" s="43" t="s">
        <v>30</v>
      </c>
      <c r="B13" s="305"/>
      <c r="C13" s="41"/>
    </row>
    <row r="14" spans="1:3" ht="15.6" x14ac:dyDescent="0.3">
      <c r="A14" s="38"/>
      <c r="B14" s="306"/>
      <c r="C14" s="41"/>
    </row>
    <row r="15" spans="1:3" ht="15.6" x14ac:dyDescent="0.3">
      <c r="A15" s="359" t="s">
        <v>392</v>
      </c>
      <c r="B15" s="306">
        <v>1500000</v>
      </c>
      <c r="C15" s="41">
        <v>8000000</v>
      </c>
    </row>
    <row r="16" spans="1:3" ht="15.6" x14ac:dyDescent="0.3">
      <c r="A16" s="297" t="s">
        <v>323</v>
      </c>
      <c r="B16" s="306">
        <v>3000000</v>
      </c>
      <c r="C16" s="41">
        <v>1000000</v>
      </c>
    </row>
    <row r="17" spans="1:10" ht="15.6" x14ac:dyDescent="0.3">
      <c r="A17" s="38" t="s">
        <v>390</v>
      </c>
      <c r="B17" s="306">
        <v>697800</v>
      </c>
      <c r="C17" s="41">
        <v>6000000</v>
      </c>
    </row>
    <row r="18" spans="1:10" ht="15.6" x14ac:dyDescent="0.3">
      <c r="A18" s="38" t="s">
        <v>383</v>
      </c>
      <c r="B18" s="306">
        <v>5000000</v>
      </c>
      <c r="C18" s="41">
        <v>5000000</v>
      </c>
    </row>
    <row r="19" spans="1:10" ht="15.6" x14ac:dyDescent="0.3">
      <c r="A19" s="38" t="s">
        <v>290</v>
      </c>
      <c r="B19" s="306">
        <v>2000000</v>
      </c>
      <c r="C19" s="41">
        <v>5000000</v>
      </c>
    </row>
    <row r="20" spans="1:10" ht="15.6" x14ac:dyDescent="0.3">
      <c r="A20" s="37" t="s">
        <v>395</v>
      </c>
      <c r="B20" s="306">
        <v>6000000</v>
      </c>
      <c r="C20" s="41">
        <v>12403118</v>
      </c>
    </row>
    <row r="21" spans="1:10" ht="15.6" x14ac:dyDescent="0.3">
      <c r="A21" s="37" t="s">
        <v>317</v>
      </c>
      <c r="B21" s="306"/>
      <c r="C21" s="41">
        <v>266000000</v>
      </c>
      <c r="J21" s="10"/>
    </row>
    <row r="22" spans="1:10" ht="15.6" x14ac:dyDescent="0.3">
      <c r="A22" s="42" t="s">
        <v>48</v>
      </c>
      <c r="B22" s="305">
        <f>SUM(B14:B20)</f>
        <v>18197800</v>
      </c>
      <c r="C22" s="305">
        <f>SUM(C15:C21)</f>
        <v>303403118</v>
      </c>
      <c r="E22" s="10">
        <f>C22+C37+C41</f>
        <v>309403118</v>
      </c>
      <c r="J22" s="10"/>
    </row>
    <row r="23" spans="1:10" ht="15.6" x14ac:dyDescent="0.3">
      <c r="A23" s="42"/>
      <c r="B23" s="305"/>
      <c r="C23" s="41"/>
    </row>
    <row r="24" spans="1:10" ht="15.6" x14ac:dyDescent="0.3">
      <c r="A24" s="42"/>
      <c r="B24" s="306"/>
      <c r="C24" s="41"/>
    </row>
    <row r="25" spans="1:10" ht="15.6" x14ac:dyDescent="0.3">
      <c r="A25" s="42" t="s">
        <v>31</v>
      </c>
      <c r="B25" s="305"/>
      <c r="C25" s="41"/>
    </row>
    <row r="26" spans="1:10" ht="15.6" x14ac:dyDescent="0.3">
      <c r="A26" s="38" t="s">
        <v>365</v>
      </c>
      <c r="B26" s="307">
        <v>25000000</v>
      </c>
      <c r="C26" s="41">
        <v>3200000</v>
      </c>
    </row>
    <row r="27" spans="1:10" ht="15.6" x14ac:dyDescent="0.3">
      <c r="A27" s="38" t="s">
        <v>316</v>
      </c>
      <c r="B27" s="307">
        <v>10000000</v>
      </c>
      <c r="C27" s="41">
        <v>120000000</v>
      </c>
    </row>
    <row r="28" spans="1:10" ht="15.6" x14ac:dyDescent="0.3">
      <c r="A28" s="44" t="s">
        <v>366</v>
      </c>
      <c r="B28" s="306">
        <v>3000000</v>
      </c>
      <c r="C28" s="41">
        <v>40000000</v>
      </c>
    </row>
    <row r="29" spans="1:10" ht="15.6" x14ac:dyDescent="0.3">
      <c r="A29" s="44" t="s">
        <v>387</v>
      </c>
      <c r="B29" s="306">
        <v>500000</v>
      </c>
      <c r="C29" s="41">
        <v>42000000</v>
      </c>
    </row>
    <row r="30" spans="1:10" ht="15.6" x14ac:dyDescent="0.3">
      <c r="A30" s="44" t="s">
        <v>388</v>
      </c>
      <c r="B30" s="306"/>
      <c r="C30" s="41">
        <v>30000000</v>
      </c>
    </row>
    <row r="31" spans="1:10" ht="15.6" x14ac:dyDescent="0.3">
      <c r="A31" s="44" t="s">
        <v>389</v>
      </c>
      <c r="B31" s="306"/>
      <c r="C31" s="309">
        <v>16000000</v>
      </c>
    </row>
    <row r="32" spans="1:10" ht="15.6" x14ac:dyDescent="0.3">
      <c r="A32" s="44" t="s">
        <v>365</v>
      </c>
      <c r="B32" s="306"/>
      <c r="C32" s="309">
        <v>3200000</v>
      </c>
    </row>
    <row r="33" spans="1:10" ht="15.6" x14ac:dyDescent="0.3">
      <c r="A33" s="55" t="s">
        <v>49</v>
      </c>
      <c r="B33" s="305">
        <f>SUM(B26:B29)</f>
        <v>38500000</v>
      </c>
      <c r="C33" s="305">
        <f>SUM(C26:C32)</f>
        <v>254400000</v>
      </c>
      <c r="J33" s="10"/>
    </row>
    <row r="34" spans="1:10" ht="15.6" x14ac:dyDescent="0.3">
      <c r="A34" s="43" t="s">
        <v>32</v>
      </c>
      <c r="B34" s="305">
        <f>B22+B33</f>
        <v>56697800</v>
      </c>
      <c r="C34" s="305">
        <f>C22+C33</f>
        <v>557803118</v>
      </c>
      <c r="D34" s="68"/>
      <c r="E34" s="68"/>
      <c r="F34" s="68"/>
      <c r="G34" s="68"/>
      <c r="H34" s="68"/>
      <c r="I34" s="68"/>
      <c r="J34" s="68"/>
    </row>
    <row r="35" spans="1:10" ht="15.6" x14ac:dyDescent="0.3">
      <c r="A35" s="39"/>
      <c r="B35" s="40"/>
      <c r="C35" s="41"/>
      <c r="I35" s="10"/>
      <c r="J35" s="10"/>
    </row>
    <row r="36" spans="1:10" ht="15.6" x14ac:dyDescent="0.3">
      <c r="C36" s="41"/>
      <c r="J36" s="10"/>
    </row>
    <row r="37" spans="1:10" ht="15.6" x14ac:dyDescent="0.3">
      <c r="A37" s="42" t="s">
        <v>294</v>
      </c>
      <c r="B37" s="305">
        <v>2000000</v>
      </c>
      <c r="C37" s="200">
        <v>5000000</v>
      </c>
    </row>
    <row r="38" spans="1:10" ht="15.6" x14ac:dyDescent="0.3">
      <c r="A38" s="35" t="s">
        <v>296</v>
      </c>
      <c r="B38" s="306">
        <v>500000</v>
      </c>
      <c r="C38" s="41"/>
    </row>
    <row r="39" spans="1:10" ht="15.6" x14ac:dyDescent="0.3">
      <c r="A39" s="35" t="s">
        <v>295</v>
      </c>
      <c r="B39" s="306">
        <v>1500000</v>
      </c>
      <c r="C39" s="41"/>
    </row>
    <row r="40" spans="1:10" ht="15.6" x14ac:dyDescent="0.3">
      <c r="C40" s="41"/>
    </row>
    <row r="41" spans="1:10" ht="36" customHeight="1" x14ac:dyDescent="0.3">
      <c r="A41" s="298" t="s">
        <v>297</v>
      </c>
      <c r="B41" s="308">
        <v>1000000</v>
      </c>
      <c r="C41" s="200">
        <v>1000000</v>
      </c>
    </row>
    <row r="42" spans="1:10" ht="15.6" x14ac:dyDescent="0.3">
      <c r="A42" s="38" t="s">
        <v>226</v>
      </c>
      <c r="B42" s="309">
        <v>1000000</v>
      </c>
      <c r="C42" s="41">
        <v>1000000</v>
      </c>
    </row>
  </sheetData>
  <mergeCells count="7">
    <mergeCell ref="A11:B11"/>
    <mergeCell ref="A2:B2"/>
    <mergeCell ref="A5:B5"/>
    <mergeCell ref="A7:B7"/>
    <mergeCell ref="A8:B8"/>
    <mergeCell ref="A9:B9"/>
    <mergeCell ref="A3:C3"/>
  </mergeCells>
  <phoneticPr fontId="2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5EF66-EBB1-42F8-B85B-C472C03DA927}">
  <sheetPr>
    <pageSetUpPr fitToPage="1"/>
  </sheetPr>
  <dimension ref="A2:I22"/>
  <sheetViews>
    <sheetView workbookViewId="0">
      <selection activeCell="I14" sqref="I14"/>
    </sheetView>
  </sheetViews>
  <sheetFormatPr defaultRowHeight="14.4" x14ac:dyDescent="0.3"/>
  <cols>
    <col min="1" max="1" width="64.88671875" customWidth="1"/>
    <col min="2" max="2" width="59.88671875" hidden="1" customWidth="1"/>
    <col min="3" max="3" width="20.44140625" hidden="1" customWidth="1"/>
    <col min="4" max="6" width="20.44140625" bestFit="1" customWidth="1"/>
    <col min="7" max="7" width="24.5546875" customWidth="1"/>
    <col min="8" max="8" width="20.44140625" bestFit="1" customWidth="1"/>
  </cols>
  <sheetData>
    <row r="2" spans="1:9" ht="18" x14ac:dyDescent="0.35">
      <c r="A2" s="333" t="s">
        <v>230</v>
      </c>
    </row>
    <row r="3" spans="1:9" ht="18" x14ac:dyDescent="0.35">
      <c r="A3" s="333" t="s">
        <v>329</v>
      </c>
    </row>
    <row r="4" spans="1:9" ht="18" x14ac:dyDescent="0.35">
      <c r="A4" s="355" t="s">
        <v>396</v>
      </c>
    </row>
    <row r="6" spans="1:9" ht="18" x14ac:dyDescent="0.35">
      <c r="A6" s="63"/>
      <c r="B6" s="63" t="s">
        <v>330</v>
      </c>
      <c r="C6" s="63" t="s">
        <v>331</v>
      </c>
      <c r="D6" s="63" t="s">
        <v>332</v>
      </c>
      <c r="E6" s="63" t="s">
        <v>333</v>
      </c>
      <c r="F6" s="63" t="s">
        <v>352</v>
      </c>
      <c r="G6" s="63" t="s">
        <v>300</v>
      </c>
    </row>
    <row r="7" spans="1:9" x14ac:dyDescent="0.3">
      <c r="A7" s="316" t="s">
        <v>353</v>
      </c>
      <c r="B7" s="334">
        <v>7173950</v>
      </c>
      <c r="C7" s="334">
        <v>8360200</v>
      </c>
      <c r="D7" s="334">
        <v>8787935</v>
      </c>
      <c r="E7" s="334">
        <v>13221090</v>
      </c>
      <c r="F7" s="356">
        <v>10789945</v>
      </c>
      <c r="G7" s="356">
        <v>11000000</v>
      </c>
    </row>
    <row r="8" spans="1:9" x14ac:dyDescent="0.3">
      <c r="A8" s="344" t="s">
        <v>354</v>
      </c>
      <c r="B8" s="334"/>
      <c r="C8" s="334"/>
      <c r="D8" s="334">
        <v>65070</v>
      </c>
      <c r="E8" s="334">
        <v>497555</v>
      </c>
      <c r="F8" s="356">
        <v>1005000</v>
      </c>
      <c r="G8" s="356">
        <v>1000000</v>
      </c>
    </row>
    <row r="9" spans="1:9" ht="21" x14ac:dyDescent="0.4">
      <c r="A9" s="345" t="s">
        <v>355</v>
      </c>
      <c r="B9" s="346">
        <f t="shared" ref="B9:D9" si="0">SUM(B7:B8)</f>
        <v>7173950</v>
      </c>
      <c r="C9" s="346">
        <f t="shared" si="0"/>
        <v>8360200</v>
      </c>
      <c r="D9" s="346">
        <f t="shared" si="0"/>
        <v>8853005</v>
      </c>
      <c r="E9" s="346">
        <f>SUM(E7:E8)</f>
        <v>13718645</v>
      </c>
      <c r="F9" s="349">
        <f>F7+F8</f>
        <v>11794945</v>
      </c>
      <c r="G9" s="349">
        <f>G7+G8</f>
        <v>12000000</v>
      </c>
      <c r="H9" s="313"/>
      <c r="I9" s="313"/>
    </row>
    <row r="10" spans="1:9" ht="21" x14ac:dyDescent="0.4">
      <c r="A10" s="347" t="s">
        <v>334</v>
      </c>
      <c r="B10" s="346">
        <f>SUM(B11:B17)</f>
        <v>14378288</v>
      </c>
      <c r="C10" s="346">
        <v>19063011</v>
      </c>
      <c r="D10" s="346">
        <v>21469821</v>
      </c>
      <c r="E10" s="346">
        <f>E11+E12+E13+E14+E17</f>
        <v>24765001</v>
      </c>
      <c r="F10" s="349">
        <f>SUM(F11:F17)</f>
        <v>25766418</v>
      </c>
      <c r="G10" s="349">
        <f>SUM(G11:G17)</f>
        <v>30800000</v>
      </c>
      <c r="H10" s="313"/>
      <c r="I10" s="313"/>
    </row>
    <row r="11" spans="1:9" x14ac:dyDescent="0.3">
      <c r="A11" s="335" t="s">
        <v>335</v>
      </c>
      <c r="B11" s="334">
        <v>3691032</v>
      </c>
      <c r="C11" s="334">
        <v>7274580</v>
      </c>
      <c r="D11" s="334">
        <v>11464822</v>
      </c>
      <c r="E11" s="334">
        <v>13156824</v>
      </c>
      <c r="F11" s="334">
        <v>14189966</v>
      </c>
      <c r="G11" s="334">
        <v>15400000</v>
      </c>
    </row>
    <row r="12" spans="1:9" x14ac:dyDescent="0.3">
      <c r="A12" s="335" t="s">
        <v>336</v>
      </c>
      <c r="B12" s="334">
        <v>2005000</v>
      </c>
      <c r="C12" s="334">
        <v>2087002</v>
      </c>
      <c r="D12" s="334">
        <v>2256642</v>
      </c>
      <c r="E12" s="334">
        <v>2884000</v>
      </c>
      <c r="F12" s="334">
        <v>2541012</v>
      </c>
      <c r="G12" s="334">
        <v>2500000</v>
      </c>
    </row>
    <row r="13" spans="1:9" x14ac:dyDescent="0.3">
      <c r="A13" s="335" t="s">
        <v>337</v>
      </c>
      <c r="B13" s="334">
        <v>3112020</v>
      </c>
      <c r="C13" s="334">
        <v>3332361</v>
      </c>
      <c r="D13" s="334">
        <v>2559833</v>
      </c>
      <c r="E13" s="334">
        <v>3572495</v>
      </c>
      <c r="F13" s="334">
        <v>4085181</v>
      </c>
      <c r="G13" s="334">
        <v>4000000</v>
      </c>
    </row>
    <row r="14" spans="1:9" x14ac:dyDescent="0.3">
      <c r="A14" s="335" t="s">
        <v>338</v>
      </c>
      <c r="B14" s="334">
        <v>1240828</v>
      </c>
      <c r="C14" s="334">
        <v>1569181</v>
      </c>
      <c r="D14" s="334">
        <v>1112792</v>
      </c>
      <c r="E14" s="334">
        <v>1506054</v>
      </c>
      <c r="F14" s="334">
        <v>1573863</v>
      </c>
      <c r="G14" s="334">
        <v>0</v>
      </c>
      <c r="H14" s="337"/>
      <c r="I14" s="337"/>
    </row>
    <row r="15" spans="1:9" x14ac:dyDescent="0.3">
      <c r="A15" s="335" t="s">
        <v>356</v>
      </c>
      <c r="B15" s="334"/>
      <c r="C15" s="334"/>
      <c r="D15" s="334"/>
      <c r="E15" s="334"/>
      <c r="F15" s="334"/>
      <c r="G15" s="334">
        <v>1500000</v>
      </c>
      <c r="H15" s="337"/>
      <c r="I15" s="337"/>
    </row>
    <row r="16" spans="1:9" ht="28.8" x14ac:dyDescent="0.3">
      <c r="A16" s="339" t="s">
        <v>358</v>
      </c>
      <c r="B16" s="334"/>
      <c r="C16" s="334"/>
      <c r="D16" s="334"/>
      <c r="E16" s="334"/>
      <c r="F16" s="334"/>
      <c r="G16" s="334">
        <v>4000000</v>
      </c>
      <c r="H16" s="337"/>
    </row>
    <row r="17" spans="1:9" ht="44.4" x14ac:dyDescent="0.4">
      <c r="A17" s="339" t="s">
        <v>357</v>
      </c>
      <c r="B17" s="334">
        <v>4329408</v>
      </c>
      <c r="C17" s="334">
        <f>C10-C11-C12-C13-C14</f>
        <v>4799887</v>
      </c>
      <c r="D17" s="334">
        <v>4075732</v>
      </c>
      <c r="E17" s="334">
        <v>3645628</v>
      </c>
      <c r="F17" s="334">
        <v>3376396</v>
      </c>
      <c r="G17" s="334">
        <v>3400000</v>
      </c>
      <c r="I17" s="313"/>
    </row>
    <row r="18" spans="1:9" ht="21" x14ac:dyDescent="0.4">
      <c r="A18" s="348" t="s">
        <v>339</v>
      </c>
      <c r="B18" s="349">
        <f>B7-B10</f>
        <v>-7204338</v>
      </c>
      <c r="C18" s="349">
        <f>C7-C10</f>
        <v>-10702811</v>
      </c>
      <c r="D18" s="349">
        <f>D7+D8-D10</f>
        <v>-12616816</v>
      </c>
      <c r="E18" s="349">
        <f>E7+E8-E10</f>
        <v>-11046356</v>
      </c>
      <c r="F18" s="349">
        <f>F9-F10</f>
        <v>-13971473</v>
      </c>
      <c r="G18" s="349">
        <f>G9-G10</f>
        <v>-18800000</v>
      </c>
      <c r="H18" s="313"/>
    </row>
    <row r="19" spans="1:9" x14ac:dyDescent="0.3">
      <c r="A19" s="336"/>
      <c r="B19" s="336"/>
    </row>
    <row r="20" spans="1:9" x14ac:dyDescent="0.3">
      <c r="I20" s="337"/>
    </row>
    <row r="21" spans="1:9" x14ac:dyDescent="0.3">
      <c r="B21" s="337"/>
      <c r="C21" s="337"/>
      <c r="D21" s="337"/>
      <c r="E21" s="337"/>
      <c r="F21" s="337"/>
      <c r="H21" s="337"/>
    </row>
    <row r="22" spans="1:9" x14ac:dyDescent="0.3">
      <c r="B22" s="337"/>
      <c r="C22" s="337"/>
      <c r="D22" s="337"/>
      <c r="E22" s="337"/>
      <c r="F22" s="337"/>
    </row>
  </sheetData>
  <pageMargins left="0.7" right="0.7" top="0.75" bottom="0.75" header="0.3" footer="0.3"/>
  <pageSetup paperSize="9" scale="8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C1BD2-3AC9-4DC2-83B4-6ED2AE8D561D}">
  <sheetPr>
    <pageSetUpPr fitToPage="1"/>
  </sheetPr>
  <dimension ref="B3:I27"/>
  <sheetViews>
    <sheetView workbookViewId="0">
      <selection activeCell="I25" sqref="I25"/>
    </sheetView>
  </sheetViews>
  <sheetFormatPr defaultRowHeight="14.4" x14ac:dyDescent="0.3"/>
  <cols>
    <col min="2" max="2" width="6.6640625" bestFit="1" customWidth="1"/>
    <col min="3" max="3" width="51.44140625" bestFit="1" customWidth="1"/>
    <col min="4" max="4" width="19" hidden="1" customWidth="1"/>
    <col min="5" max="5" width="19.109375" hidden="1" customWidth="1"/>
    <col min="6" max="6" width="18.109375" hidden="1" customWidth="1"/>
    <col min="7" max="7" width="16.33203125" hidden="1" customWidth="1"/>
    <col min="8" max="8" width="21.109375" customWidth="1"/>
    <col min="9" max="9" width="10.109375" bestFit="1" customWidth="1"/>
  </cols>
  <sheetData>
    <row r="3" spans="2:9" ht="17.399999999999999" x14ac:dyDescent="0.3">
      <c r="B3" s="437"/>
      <c r="C3" s="437"/>
      <c r="D3" s="437"/>
      <c r="E3" s="365"/>
    </row>
    <row r="5" spans="2:9" x14ac:dyDescent="0.3">
      <c r="C5" t="s">
        <v>359</v>
      </c>
    </row>
    <row r="6" spans="2:9" ht="15.6" x14ac:dyDescent="0.3">
      <c r="B6" s="438"/>
      <c r="C6" s="439"/>
      <c r="D6" s="439"/>
      <c r="E6" s="439"/>
    </row>
    <row r="7" spans="2:9" ht="15.6" x14ac:dyDescent="0.3">
      <c r="B7" s="17"/>
    </row>
    <row r="8" spans="2:9" ht="15" thickBot="1" x14ac:dyDescent="0.35">
      <c r="E8" s="28"/>
      <c r="F8" s="28"/>
      <c r="G8" s="16"/>
      <c r="H8" s="16" t="s">
        <v>72</v>
      </c>
    </row>
    <row r="9" spans="2:9" ht="31.8" thickBot="1" x14ac:dyDescent="0.35">
      <c r="B9" s="18" t="s">
        <v>12</v>
      </c>
      <c r="C9" s="19" t="s">
        <v>13</v>
      </c>
      <c r="D9" s="20" t="s">
        <v>38</v>
      </c>
      <c r="E9" s="20" t="s">
        <v>71</v>
      </c>
      <c r="F9" s="47" t="s">
        <v>318</v>
      </c>
      <c r="G9" s="323" t="s">
        <v>298</v>
      </c>
      <c r="H9" s="323" t="s">
        <v>300</v>
      </c>
    </row>
    <row r="10" spans="2:9" ht="15.6" x14ac:dyDescent="0.3">
      <c r="B10" s="21">
        <v>1</v>
      </c>
      <c r="C10" s="22" t="s">
        <v>19</v>
      </c>
      <c r="D10" s="23"/>
      <c r="E10" s="23">
        <v>200000</v>
      </c>
      <c r="F10" s="322"/>
      <c r="G10" s="341">
        <v>0</v>
      </c>
      <c r="H10" s="341"/>
      <c r="I10" s="68"/>
    </row>
    <row r="11" spans="2:9" ht="15.6" x14ac:dyDescent="0.3">
      <c r="B11" s="24">
        <v>2</v>
      </c>
      <c r="C11" s="38" t="s">
        <v>77</v>
      </c>
      <c r="D11" s="41"/>
      <c r="E11" s="41">
        <v>100000</v>
      </c>
      <c r="F11" s="41">
        <v>100000</v>
      </c>
      <c r="G11" s="342">
        <v>100000</v>
      </c>
      <c r="H11" s="342"/>
    </row>
    <row r="12" spans="2:9" ht="15.6" x14ac:dyDescent="0.3">
      <c r="B12" s="24">
        <v>3</v>
      </c>
      <c r="C12" s="297" t="s">
        <v>20</v>
      </c>
      <c r="D12" s="41">
        <v>250000</v>
      </c>
      <c r="E12" s="41"/>
      <c r="F12" s="41"/>
      <c r="G12" s="342">
        <v>0</v>
      </c>
      <c r="H12" s="342"/>
    </row>
    <row r="13" spans="2:9" ht="15.6" x14ac:dyDescent="0.3">
      <c r="B13" s="24">
        <f>B12+1</f>
        <v>4</v>
      </c>
      <c r="C13" s="38" t="s">
        <v>21</v>
      </c>
      <c r="D13" s="41"/>
      <c r="E13" s="41">
        <v>650000</v>
      </c>
      <c r="F13" s="41"/>
      <c r="G13" s="342">
        <v>0</v>
      </c>
      <c r="H13" s="342"/>
    </row>
    <row r="14" spans="2:9" ht="15.6" x14ac:dyDescent="0.3">
      <c r="B14" s="24">
        <f t="shared" ref="B14:B23" si="0">B13+1</f>
        <v>5</v>
      </c>
      <c r="C14" s="44" t="s">
        <v>22</v>
      </c>
      <c r="D14" s="310">
        <v>600000</v>
      </c>
      <c r="E14" s="41">
        <v>950000</v>
      </c>
      <c r="F14" s="310"/>
      <c r="G14" s="342">
        <v>1000000</v>
      </c>
      <c r="H14" s="342"/>
    </row>
    <row r="15" spans="2:9" ht="15.6" x14ac:dyDescent="0.3">
      <c r="B15" s="24">
        <f t="shared" si="0"/>
        <v>6</v>
      </c>
      <c r="C15" s="319" t="s">
        <v>23</v>
      </c>
      <c r="D15" s="41">
        <v>900000</v>
      </c>
      <c r="E15" s="41">
        <v>950000</v>
      </c>
      <c r="F15" s="41">
        <v>1000000</v>
      </c>
      <c r="G15" s="342">
        <v>1000000</v>
      </c>
      <c r="H15" s="342"/>
    </row>
    <row r="16" spans="2:9" ht="15.6" x14ac:dyDescent="0.3">
      <c r="B16" s="24">
        <f t="shared" si="0"/>
        <v>7</v>
      </c>
      <c r="C16" s="319" t="s">
        <v>24</v>
      </c>
      <c r="D16" s="41">
        <v>100000</v>
      </c>
      <c r="E16" s="41"/>
      <c r="F16" s="41">
        <v>250000</v>
      </c>
      <c r="G16" s="342">
        <v>0</v>
      </c>
      <c r="H16" s="342"/>
    </row>
    <row r="17" spans="2:9" ht="15.6" x14ac:dyDescent="0.3">
      <c r="B17" s="24">
        <f t="shared" si="0"/>
        <v>8</v>
      </c>
      <c r="C17" s="44" t="s">
        <v>25</v>
      </c>
      <c r="D17" s="310">
        <v>2500000</v>
      </c>
      <c r="E17" s="41">
        <v>2000000</v>
      </c>
      <c r="F17" s="310">
        <v>2300000</v>
      </c>
      <c r="G17" s="342">
        <v>2550000</v>
      </c>
      <c r="H17" s="342"/>
    </row>
    <row r="18" spans="2:9" ht="15.6" x14ac:dyDescent="0.3">
      <c r="B18" s="24">
        <f t="shared" si="0"/>
        <v>9</v>
      </c>
      <c r="C18" s="38" t="s">
        <v>26</v>
      </c>
      <c r="D18" s="41">
        <v>100000</v>
      </c>
      <c r="E18" s="41"/>
      <c r="F18" s="41"/>
      <c r="G18" s="342">
        <v>0</v>
      </c>
      <c r="H18" s="342"/>
    </row>
    <row r="19" spans="2:9" ht="15.6" x14ac:dyDescent="0.3">
      <c r="B19" s="24">
        <f t="shared" si="0"/>
        <v>10</v>
      </c>
      <c r="C19" s="38" t="s">
        <v>76</v>
      </c>
      <c r="D19" s="41"/>
      <c r="E19" s="41">
        <v>100000</v>
      </c>
      <c r="F19" s="41">
        <v>150000</v>
      </c>
      <c r="G19" s="342">
        <v>150000</v>
      </c>
      <c r="H19" s="342"/>
    </row>
    <row r="20" spans="2:9" ht="15.6" x14ac:dyDescent="0.3">
      <c r="B20" s="24">
        <f t="shared" si="0"/>
        <v>11</v>
      </c>
      <c r="C20" s="38" t="s">
        <v>27</v>
      </c>
      <c r="D20" s="41"/>
      <c r="E20" s="41">
        <v>400000</v>
      </c>
      <c r="F20" s="41">
        <v>200000</v>
      </c>
      <c r="G20" s="342">
        <v>200000</v>
      </c>
      <c r="H20" s="342"/>
    </row>
    <row r="21" spans="2:9" ht="15.6" x14ac:dyDescent="0.3">
      <c r="B21" s="24">
        <f t="shared" si="0"/>
        <v>12</v>
      </c>
      <c r="C21" s="38" t="s">
        <v>28</v>
      </c>
      <c r="D21" s="41">
        <v>500000</v>
      </c>
      <c r="E21" s="41"/>
      <c r="F21" s="41"/>
      <c r="G21" s="342"/>
      <c r="H21" s="342"/>
    </row>
    <row r="22" spans="2:9" ht="15.6" x14ac:dyDescent="0.3">
      <c r="B22" s="24">
        <f t="shared" si="0"/>
        <v>13</v>
      </c>
      <c r="C22" s="38" t="s">
        <v>75</v>
      </c>
      <c r="D22" s="41"/>
      <c r="E22" s="41">
        <v>500000</v>
      </c>
      <c r="F22" s="41">
        <v>1000000</v>
      </c>
      <c r="G22" s="342">
        <v>1000000</v>
      </c>
      <c r="H22" s="342"/>
    </row>
    <row r="23" spans="2:9" ht="15.6" x14ac:dyDescent="0.3">
      <c r="B23" s="24">
        <f t="shared" si="0"/>
        <v>14</v>
      </c>
      <c r="C23" s="324" t="s">
        <v>319</v>
      </c>
      <c r="D23" s="325"/>
      <c r="E23" s="325"/>
      <c r="F23" s="325">
        <v>2000000</v>
      </c>
      <c r="G23" s="343">
        <v>1000000</v>
      </c>
      <c r="H23" s="343"/>
    </row>
    <row r="24" spans="2:9" ht="15.6" x14ac:dyDescent="0.3">
      <c r="B24" s="340" t="s">
        <v>340</v>
      </c>
      <c r="C24" s="324" t="s">
        <v>341</v>
      </c>
      <c r="D24" s="325"/>
      <c r="E24" s="325"/>
      <c r="F24" s="325"/>
      <c r="G24" s="343"/>
      <c r="H24" s="343"/>
    </row>
    <row r="25" spans="2:9" ht="16.2" thickBot="1" x14ac:dyDescent="0.35">
      <c r="B25" s="25"/>
      <c r="C25" s="26" t="s">
        <v>29</v>
      </c>
      <c r="D25" s="27">
        <v>4950000</v>
      </c>
      <c r="E25" s="27">
        <v>5850000</v>
      </c>
      <c r="F25" s="320">
        <v>7000000</v>
      </c>
      <c r="G25" s="321">
        <v>7000000</v>
      </c>
      <c r="H25" s="321">
        <v>6000000</v>
      </c>
      <c r="I25" s="10"/>
    </row>
    <row r="26" spans="2:9" x14ac:dyDescent="0.3">
      <c r="D26" s="10"/>
      <c r="E26" s="10"/>
    </row>
    <row r="27" spans="2:9" x14ac:dyDescent="0.3">
      <c r="F27" s="10"/>
    </row>
  </sheetData>
  <mergeCells count="2">
    <mergeCell ref="B3:E3"/>
    <mergeCell ref="B6:E6"/>
  </mergeCells>
  <pageMargins left="0.7" right="0.7" top="0.75" bottom="0.75" header="0.3" footer="0.3"/>
  <pageSetup paperSize="9" scale="9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6D549-3A05-49D9-813C-0CCEC529E2C2}">
  <sheetPr>
    <pageSetUpPr fitToPage="1"/>
  </sheetPr>
  <dimension ref="C2:K22"/>
  <sheetViews>
    <sheetView topLeftCell="C1" workbookViewId="0">
      <selection activeCell="H26" sqref="H26"/>
    </sheetView>
  </sheetViews>
  <sheetFormatPr defaultRowHeight="14.4" x14ac:dyDescent="0.3"/>
  <cols>
    <col min="3" max="3" width="28" customWidth="1"/>
    <col min="4" max="4" width="47.5546875" customWidth="1"/>
    <col min="5" max="5" width="25.6640625" hidden="1" customWidth="1"/>
    <col min="6" max="6" width="24.5546875" hidden="1" customWidth="1"/>
    <col min="7" max="7" width="21.88671875" customWidth="1"/>
    <col min="8" max="8" width="19.6640625" customWidth="1"/>
    <col min="9" max="9" width="26.44140625" customWidth="1"/>
    <col min="10" max="10" width="11.33203125" bestFit="1" customWidth="1"/>
    <col min="11" max="11" width="10.33203125" bestFit="1" customWidth="1"/>
  </cols>
  <sheetData>
    <row r="2" spans="3:11" x14ac:dyDescent="0.3">
      <c r="F2" s="16"/>
    </row>
    <row r="3" spans="3:11" ht="15.6" x14ac:dyDescent="0.3">
      <c r="C3" s="56"/>
      <c r="D3" s="61"/>
      <c r="E3" s="61" t="s">
        <v>67</v>
      </c>
      <c r="F3" s="62" t="s">
        <v>361</v>
      </c>
      <c r="G3" s="62" t="s">
        <v>350</v>
      </c>
      <c r="H3" s="62" t="s">
        <v>351</v>
      </c>
      <c r="I3" s="62" t="s">
        <v>360</v>
      </c>
    </row>
    <row r="4" spans="3:11" ht="18" x14ac:dyDescent="0.35">
      <c r="C4" s="63" t="s">
        <v>299</v>
      </c>
      <c r="D4" s="61"/>
      <c r="E4" s="61"/>
      <c r="F4" s="62"/>
      <c r="G4" s="62"/>
      <c r="H4" s="238"/>
      <c r="I4" s="238"/>
    </row>
    <row r="5" spans="3:11" ht="15.6" x14ac:dyDescent="0.3">
      <c r="C5" s="56"/>
      <c r="D5" s="61" t="s">
        <v>58</v>
      </c>
      <c r="E5" s="61">
        <v>68578000</v>
      </c>
      <c r="F5" s="64">
        <v>84000000</v>
      </c>
      <c r="G5" s="64">
        <v>101000000</v>
      </c>
      <c r="H5" s="238">
        <v>110000000</v>
      </c>
      <c r="I5" s="238">
        <v>121000000</v>
      </c>
    </row>
    <row r="6" spans="3:11" ht="15.6" x14ac:dyDescent="0.3">
      <c r="C6" s="56"/>
      <c r="D6" s="61" t="s">
        <v>50</v>
      </c>
      <c r="E6" s="61">
        <v>9345000</v>
      </c>
      <c r="F6" s="64">
        <v>12000000</v>
      </c>
      <c r="G6" s="64">
        <v>15000000</v>
      </c>
      <c r="H6" s="238">
        <v>15000000</v>
      </c>
      <c r="I6" s="238">
        <v>17000000</v>
      </c>
    </row>
    <row r="7" spans="3:11" ht="15.6" x14ac:dyDescent="0.3">
      <c r="C7" s="56"/>
      <c r="D7" s="61" t="s">
        <v>51</v>
      </c>
      <c r="E7" s="61">
        <v>8361000</v>
      </c>
      <c r="F7" s="64">
        <v>9500000</v>
      </c>
      <c r="G7" s="64">
        <v>9000000</v>
      </c>
      <c r="H7" s="238">
        <v>9000000</v>
      </c>
      <c r="I7" s="238">
        <v>8000000</v>
      </c>
    </row>
    <row r="8" spans="3:11" ht="15.6" x14ac:dyDescent="0.3">
      <c r="C8" s="56"/>
      <c r="D8" s="61" t="s">
        <v>322</v>
      </c>
      <c r="E8" s="61">
        <v>150000</v>
      </c>
      <c r="F8" s="64">
        <v>500000</v>
      </c>
      <c r="G8" s="64">
        <v>1500000</v>
      </c>
      <c r="H8" s="238">
        <v>3000000</v>
      </c>
      <c r="I8" s="238">
        <v>2000000</v>
      </c>
    </row>
    <row r="9" spans="3:11" ht="18" x14ac:dyDescent="0.35">
      <c r="C9" s="56"/>
      <c r="D9" s="65" t="s">
        <v>3</v>
      </c>
      <c r="E9" s="65">
        <f>SUM(E5:E8)</f>
        <v>86434000</v>
      </c>
      <c r="F9" s="66">
        <f>SUM(F5:F8)</f>
        <v>106000000</v>
      </c>
      <c r="G9" s="66">
        <f>SUM(G5:G8)</f>
        <v>126500000</v>
      </c>
      <c r="H9" s="66">
        <f>SUM(H5:H8)</f>
        <v>137000000</v>
      </c>
      <c r="I9" s="66">
        <f>SUM(I5:I8)</f>
        <v>148000000</v>
      </c>
    </row>
    <row r="10" spans="3:11" ht="15.6" x14ac:dyDescent="0.3">
      <c r="C10" s="56"/>
      <c r="D10" s="57" t="s">
        <v>394</v>
      </c>
      <c r="E10" s="67">
        <v>55000</v>
      </c>
      <c r="F10" s="64">
        <v>55000</v>
      </c>
      <c r="G10" s="64">
        <v>55000</v>
      </c>
      <c r="H10" s="238">
        <v>100000</v>
      </c>
      <c r="I10" s="238">
        <v>100000</v>
      </c>
    </row>
    <row r="11" spans="3:11" ht="18" x14ac:dyDescent="0.35">
      <c r="C11" s="56"/>
      <c r="D11" s="57" t="s">
        <v>70</v>
      </c>
      <c r="E11" s="69"/>
      <c r="F11" s="66">
        <f>SUM(F9:F10)</f>
        <v>106055000</v>
      </c>
      <c r="G11" s="66">
        <f>SUM(G9:G10)</f>
        <v>126555000</v>
      </c>
      <c r="H11" s="66">
        <f>SUM(H9:H10)</f>
        <v>137100000</v>
      </c>
      <c r="I11" s="66">
        <f>SUM(I9:I10)</f>
        <v>148100000</v>
      </c>
    </row>
    <row r="12" spans="3:11" ht="18" x14ac:dyDescent="0.35">
      <c r="C12" s="63" t="s">
        <v>52</v>
      </c>
      <c r="D12" s="67" t="s">
        <v>53</v>
      </c>
      <c r="E12" s="193">
        <v>54000000</v>
      </c>
      <c r="F12" s="64">
        <v>59786000</v>
      </c>
      <c r="G12" s="64">
        <f>'Állami támogatások'!I25</f>
        <v>89521944</v>
      </c>
      <c r="H12" s="238">
        <v>97527598</v>
      </c>
      <c r="I12" s="238">
        <f>'Állami támogatások'!M25</f>
        <v>110240144</v>
      </c>
      <c r="J12" s="10"/>
    </row>
    <row r="13" spans="3:11" ht="15.6" x14ac:dyDescent="0.3">
      <c r="C13" s="56"/>
      <c r="D13" s="67" t="s">
        <v>54</v>
      </c>
      <c r="E13" s="193">
        <v>13633000</v>
      </c>
      <c r="F13" s="64">
        <v>14123000</v>
      </c>
      <c r="G13" s="64">
        <f>'Állami támogatások'!I31+'Állami támogatások'!I30+'Állami támogatások'!I29</f>
        <v>17733050</v>
      </c>
      <c r="H13" s="238">
        <v>22720130</v>
      </c>
      <c r="I13" s="238">
        <f>'Állami támogatások'!M32-'Állami támogatások'!M26</f>
        <v>23546200</v>
      </c>
    </row>
    <row r="14" spans="3:11" ht="15.6" x14ac:dyDescent="0.3">
      <c r="C14" s="56"/>
      <c r="D14" s="67" t="s">
        <v>55</v>
      </c>
      <c r="E14" s="193">
        <v>1900000</v>
      </c>
      <c r="F14" s="64">
        <v>1900000</v>
      </c>
      <c r="G14" s="64">
        <v>1900000</v>
      </c>
      <c r="H14" s="238">
        <v>1900000</v>
      </c>
      <c r="I14" s="238">
        <v>1900000</v>
      </c>
    </row>
    <row r="15" spans="3:11" ht="15.6" x14ac:dyDescent="0.3">
      <c r="C15" s="56"/>
      <c r="D15" s="67" t="s">
        <v>56</v>
      </c>
      <c r="E15" s="193">
        <v>695000</v>
      </c>
      <c r="F15" s="64">
        <v>695000</v>
      </c>
      <c r="G15" s="64">
        <v>695000</v>
      </c>
      <c r="H15" s="238">
        <v>695000</v>
      </c>
      <c r="I15" s="238">
        <v>695000</v>
      </c>
    </row>
    <row r="16" spans="3:11" ht="15.6" x14ac:dyDescent="0.3">
      <c r="C16" s="56"/>
      <c r="D16" s="67" t="s">
        <v>227</v>
      </c>
      <c r="E16" s="193"/>
      <c r="F16" s="64">
        <v>102212000</v>
      </c>
      <c r="G16" s="64">
        <f>G11-G17-G15-G14</f>
        <v>123028122</v>
      </c>
      <c r="H16" s="238">
        <f>H11-H15-H14-H17</f>
        <v>130846434</v>
      </c>
      <c r="I16" s="238">
        <f>I11-I17</f>
        <v>146326855</v>
      </c>
      <c r="J16" s="268"/>
      <c r="K16" s="268"/>
    </row>
    <row r="17" spans="3:10" ht="31.2" x14ac:dyDescent="0.3">
      <c r="C17" s="56">
        <v>1083801</v>
      </c>
      <c r="D17" s="67" t="s">
        <v>385</v>
      </c>
      <c r="E17" s="193">
        <v>619949</v>
      </c>
      <c r="F17" s="64">
        <v>1575694</v>
      </c>
      <c r="G17" s="64">
        <v>931878</v>
      </c>
      <c r="H17" s="238">
        <v>3658566</v>
      </c>
      <c r="I17" s="238">
        <f>C17+C18</f>
        <v>1773145</v>
      </c>
      <c r="J17" s="268"/>
    </row>
    <row r="18" spans="3:10" ht="18" hidden="1" x14ac:dyDescent="0.35">
      <c r="C18" s="56">
        <v>689344</v>
      </c>
      <c r="D18" s="63" t="s">
        <v>57</v>
      </c>
      <c r="E18" s="65">
        <f>E9-E12-E13-E14-E15</f>
        <v>16206000</v>
      </c>
      <c r="F18" s="66">
        <f>F16-F12-F13-F14-F15-F17</f>
        <v>24132306</v>
      </c>
      <c r="G18" s="66">
        <f>G16-G12-G13-G14-G15-G17</f>
        <v>12246250</v>
      </c>
      <c r="H18" s="66">
        <f>H16-H12-H13-H14-H15-H17</f>
        <v>4345140</v>
      </c>
      <c r="I18" s="66">
        <f>I16-I12-I13-I14-I15-I17</f>
        <v>8172366</v>
      </c>
    </row>
    <row r="19" spans="3:10" ht="18" hidden="1" x14ac:dyDescent="0.35">
      <c r="C19" s="56"/>
      <c r="D19" s="57" t="s">
        <v>70</v>
      </c>
      <c r="E19" s="63"/>
      <c r="F19" s="66"/>
      <c r="G19" s="66"/>
      <c r="H19" s="56"/>
      <c r="I19" s="56"/>
    </row>
    <row r="22" spans="3:10" x14ac:dyDescent="0.3">
      <c r="F22" s="268"/>
    </row>
  </sheetData>
  <pageMargins left="0.7" right="0.7" top="0.75" bottom="0.75" header="0.3" footer="0.3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9AA6-8EC6-4C00-9ABC-2E61BE596974}">
  <sheetPr>
    <pageSetUpPr fitToPage="1"/>
  </sheetPr>
  <dimension ref="B1:F48"/>
  <sheetViews>
    <sheetView workbookViewId="0">
      <selection activeCell="I47" sqref="I47"/>
    </sheetView>
  </sheetViews>
  <sheetFormatPr defaultRowHeight="14.4" x14ac:dyDescent="0.3"/>
  <cols>
    <col min="2" max="2" width="63.88671875" bestFit="1" customWidth="1"/>
    <col min="3" max="3" width="16.88671875" customWidth="1"/>
    <col min="4" max="4" width="21.88671875" customWidth="1"/>
    <col min="5" max="5" width="27" customWidth="1"/>
    <col min="6" max="6" width="19.109375" customWidth="1"/>
  </cols>
  <sheetData>
    <row r="1" spans="2:5" ht="15" thickBot="1" x14ac:dyDescent="0.35"/>
    <row r="2" spans="2:5" ht="55.5" customHeight="1" thickBot="1" x14ac:dyDescent="0.35">
      <c r="B2" s="269" t="s">
        <v>250</v>
      </c>
      <c r="C2" s="270">
        <v>2024</v>
      </c>
      <c r="D2" s="271" t="str">
        <f>'2026. évi I.forduló'!K3</f>
        <v>2025. évi módosított előírányzat</v>
      </c>
      <c r="E2" s="271" t="str">
        <f>'2026. évi I.forduló'!L3</f>
        <v>2026. évi I.fordulós terv</v>
      </c>
    </row>
    <row r="3" spans="2:5" ht="15" thickBot="1" x14ac:dyDescent="0.35">
      <c r="B3" s="272" t="s">
        <v>251</v>
      </c>
      <c r="C3" s="273">
        <v>143500000</v>
      </c>
      <c r="D3" s="282">
        <v>139000000</v>
      </c>
      <c r="E3" s="326">
        <v>140000000</v>
      </c>
    </row>
    <row r="4" spans="2:5" ht="15" thickBot="1" x14ac:dyDescent="0.35">
      <c r="B4" s="272" t="s">
        <v>252</v>
      </c>
      <c r="C4" s="273">
        <v>1965062</v>
      </c>
      <c r="D4" s="273">
        <v>1500000</v>
      </c>
      <c r="E4" s="273">
        <v>2200000</v>
      </c>
    </row>
    <row r="5" spans="2:5" ht="15" thickBot="1" x14ac:dyDescent="0.35">
      <c r="B5" s="272" t="s">
        <v>253</v>
      </c>
      <c r="C5" s="273">
        <v>751444</v>
      </c>
      <c r="D5" s="273">
        <v>800000</v>
      </c>
      <c r="E5" s="273">
        <v>800000</v>
      </c>
    </row>
    <row r="6" spans="2:5" ht="15" thickBot="1" x14ac:dyDescent="0.35">
      <c r="B6" s="274" t="s">
        <v>386</v>
      </c>
      <c r="C6" s="273">
        <v>1000000</v>
      </c>
      <c r="D6" s="273">
        <v>1000000</v>
      </c>
      <c r="E6" s="273">
        <v>5800000</v>
      </c>
    </row>
    <row r="7" spans="2:5" ht="18.600000000000001" thickBot="1" x14ac:dyDescent="0.35">
      <c r="B7" s="269" t="s">
        <v>250</v>
      </c>
      <c r="C7" s="277">
        <f>SUM(C3:C6)</f>
        <v>147216506</v>
      </c>
      <c r="D7" s="277">
        <f>SUM(D3:D6)</f>
        <v>142300000</v>
      </c>
      <c r="E7" s="277">
        <f>SUM(E3:E6)</f>
        <v>148800000</v>
      </c>
    </row>
    <row r="8" spans="2:5" ht="18.600000000000001" thickBot="1" x14ac:dyDescent="0.35">
      <c r="B8" s="275" t="s">
        <v>254</v>
      </c>
      <c r="C8" s="327">
        <f>C7</f>
        <v>147216506</v>
      </c>
      <c r="D8" s="327">
        <f>D13+D47</f>
        <v>142300000</v>
      </c>
      <c r="E8" s="327">
        <f>E13+E47</f>
        <v>148800000</v>
      </c>
    </row>
    <row r="9" spans="2:5" ht="15" thickBot="1" x14ac:dyDescent="0.35">
      <c r="B9" s="272" t="s">
        <v>326</v>
      </c>
      <c r="C9" s="273">
        <v>98947799</v>
      </c>
      <c r="D9" s="273">
        <v>93500000</v>
      </c>
      <c r="E9" s="273">
        <v>105000000</v>
      </c>
    </row>
    <row r="10" spans="2:5" ht="15" thickBot="1" x14ac:dyDescent="0.35">
      <c r="B10" s="272" t="s">
        <v>255</v>
      </c>
      <c r="C10" s="273">
        <v>7334000</v>
      </c>
      <c r="D10" s="273">
        <v>7300000</v>
      </c>
      <c r="E10" s="273">
        <v>6000000</v>
      </c>
    </row>
    <row r="11" spans="2:5" ht="15" thickBot="1" x14ac:dyDescent="0.35">
      <c r="B11" s="272" t="s">
        <v>256</v>
      </c>
      <c r="C11" s="273">
        <v>5980000</v>
      </c>
      <c r="D11" s="273">
        <v>6000000</v>
      </c>
      <c r="E11" s="273">
        <v>4500000</v>
      </c>
    </row>
    <row r="12" spans="2:5" ht="15" thickBot="1" x14ac:dyDescent="0.35">
      <c r="B12" s="272" t="s">
        <v>257</v>
      </c>
      <c r="C12" s="273">
        <v>773255</v>
      </c>
      <c r="D12" s="273">
        <v>750000</v>
      </c>
      <c r="E12" s="273">
        <v>800000</v>
      </c>
    </row>
    <row r="13" spans="2:5" ht="16.2" thickBot="1" x14ac:dyDescent="0.35">
      <c r="B13" s="276" t="s">
        <v>258</v>
      </c>
      <c r="C13" s="277">
        <f>C9+C10+C11+C12</f>
        <v>113035054</v>
      </c>
      <c r="D13" s="277">
        <f>SUM(D9:D12)</f>
        <v>107550000</v>
      </c>
      <c r="E13" s="277">
        <f>SUM(E9:E12)</f>
        <v>116300000</v>
      </c>
    </row>
    <row r="14" spans="2:5" ht="15" thickBot="1" x14ac:dyDescent="0.35">
      <c r="B14" s="272" t="s">
        <v>259</v>
      </c>
      <c r="C14" s="273">
        <v>945000</v>
      </c>
      <c r="D14" s="273">
        <v>1000000</v>
      </c>
      <c r="E14" s="273">
        <v>755000</v>
      </c>
    </row>
    <row r="15" spans="2:5" ht="15" thickBot="1" x14ac:dyDescent="0.35">
      <c r="B15" s="272" t="s">
        <v>260</v>
      </c>
      <c r="C15" s="273">
        <v>440000</v>
      </c>
      <c r="D15" s="273">
        <v>600000</v>
      </c>
      <c r="E15" s="273">
        <v>600000</v>
      </c>
    </row>
    <row r="16" spans="2:5" ht="15" thickBot="1" x14ac:dyDescent="0.35">
      <c r="B16" s="272" t="s">
        <v>261</v>
      </c>
      <c r="C16" s="273">
        <v>206210</v>
      </c>
      <c r="D16" s="273">
        <v>300000</v>
      </c>
      <c r="E16" s="273">
        <v>300000</v>
      </c>
    </row>
    <row r="17" spans="2:5" ht="15" thickBot="1" x14ac:dyDescent="0.35">
      <c r="B17" s="272" t="s">
        <v>262</v>
      </c>
      <c r="C17" s="273">
        <v>754000</v>
      </c>
      <c r="D17" s="273">
        <v>850000</v>
      </c>
      <c r="E17" s="273">
        <v>1000000</v>
      </c>
    </row>
    <row r="18" spans="2:5" ht="15" thickBot="1" x14ac:dyDescent="0.35">
      <c r="B18" s="272" t="s">
        <v>263</v>
      </c>
      <c r="C18" s="273">
        <v>1352294</v>
      </c>
      <c r="D18" s="273">
        <v>1352000</v>
      </c>
      <c r="E18" s="273">
        <v>1200000</v>
      </c>
    </row>
    <row r="19" spans="2:5" ht="15" thickBot="1" x14ac:dyDescent="0.35">
      <c r="B19" s="272" t="s">
        <v>264</v>
      </c>
      <c r="C19" s="273">
        <v>1771600</v>
      </c>
      <c r="D19" s="273">
        <v>1800000</v>
      </c>
      <c r="E19" s="273">
        <v>2100000</v>
      </c>
    </row>
    <row r="20" spans="2:5" ht="15" thickBot="1" x14ac:dyDescent="0.35">
      <c r="B20" s="272" t="s">
        <v>393</v>
      </c>
      <c r="C20" s="273">
        <v>194284</v>
      </c>
      <c r="D20" s="273">
        <v>200000</v>
      </c>
      <c r="E20" s="273">
        <v>410000</v>
      </c>
    </row>
    <row r="21" spans="2:5" ht="15" thickBot="1" x14ac:dyDescent="0.35">
      <c r="B21" s="272" t="s">
        <v>265</v>
      </c>
      <c r="C21" s="273">
        <v>2009503</v>
      </c>
      <c r="D21" s="273">
        <v>2100000</v>
      </c>
      <c r="E21" s="273">
        <v>2500000</v>
      </c>
    </row>
    <row r="22" spans="2:5" ht="15" thickBot="1" x14ac:dyDescent="0.35">
      <c r="B22" s="272" t="s">
        <v>266</v>
      </c>
      <c r="C22" s="273">
        <v>1585599</v>
      </c>
      <c r="D22" s="273">
        <v>900000</v>
      </c>
      <c r="E22" s="273">
        <v>600000</v>
      </c>
    </row>
    <row r="23" spans="2:5" ht="15" thickBot="1" x14ac:dyDescent="0.35">
      <c r="B23" s="272" t="s">
        <v>267</v>
      </c>
      <c r="C23" s="273">
        <v>95250</v>
      </c>
      <c r="D23" s="273">
        <v>120000</v>
      </c>
      <c r="E23" s="273">
        <v>100000</v>
      </c>
    </row>
    <row r="24" spans="2:5" ht="15" thickBot="1" x14ac:dyDescent="0.35">
      <c r="B24" s="272" t="s">
        <v>268</v>
      </c>
      <c r="C24" s="273">
        <v>183000</v>
      </c>
      <c r="D24" s="273">
        <v>200000</v>
      </c>
      <c r="E24" s="273">
        <v>240000</v>
      </c>
    </row>
    <row r="25" spans="2:5" ht="15" thickBot="1" x14ac:dyDescent="0.35">
      <c r="B25" s="272" t="s">
        <v>269</v>
      </c>
      <c r="C25" s="273">
        <v>26900</v>
      </c>
      <c r="D25" s="273">
        <v>35000</v>
      </c>
      <c r="E25" s="273">
        <v>35000</v>
      </c>
    </row>
    <row r="26" spans="2:5" ht="15" thickBot="1" x14ac:dyDescent="0.35">
      <c r="B26" s="272" t="s">
        <v>270</v>
      </c>
      <c r="C26" s="273">
        <v>624800</v>
      </c>
      <c r="D26" s="273">
        <v>400000</v>
      </c>
      <c r="E26" s="273">
        <v>400000</v>
      </c>
    </row>
    <row r="27" spans="2:5" ht="15" thickBot="1" x14ac:dyDescent="0.35">
      <c r="B27" s="272" t="s">
        <v>271</v>
      </c>
      <c r="C27" s="273">
        <v>35000</v>
      </c>
      <c r="D27" s="273">
        <v>90000</v>
      </c>
      <c r="E27" s="273">
        <v>60000</v>
      </c>
    </row>
    <row r="28" spans="2:5" ht="15" thickBot="1" x14ac:dyDescent="0.35">
      <c r="B28" s="272" t="s">
        <v>272</v>
      </c>
      <c r="C28" s="273">
        <v>269000</v>
      </c>
      <c r="D28" s="273">
        <v>280000</v>
      </c>
      <c r="E28" s="273">
        <v>250000</v>
      </c>
    </row>
    <row r="29" spans="2:5" ht="15" thickBot="1" x14ac:dyDescent="0.35">
      <c r="B29" s="272" t="s">
        <v>273</v>
      </c>
      <c r="C29" s="273">
        <v>1476376</v>
      </c>
      <c r="D29" s="273">
        <v>2250000</v>
      </c>
      <c r="E29" s="273">
        <v>1500000</v>
      </c>
    </row>
    <row r="30" spans="2:5" ht="15" thickBot="1" x14ac:dyDescent="0.35">
      <c r="B30" s="272" t="s">
        <v>274</v>
      </c>
      <c r="C30" s="273">
        <v>8075</v>
      </c>
      <c r="D30" s="273">
        <v>10000</v>
      </c>
      <c r="E30" s="273">
        <v>20000</v>
      </c>
    </row>
    <row r="31" spans="2:5" ht="15" thickBot="1" x14ac:dyDescent="0.35">
      <c r="B31" s="272" t="s">
        <v>275</v>
      </c>
      <c r="C31" s="273">
        <v>552000</v>
      </c>
      <c r="D31" s="273">
        <v>600000</v>
      </c>
      <c r="E31" s="273">
        <v>600000</v>
      </c>
    </row>
    <row r="32" spans="2:5" ht="15" thickBot="1" x14ac:dyDescent="0.35">
      <c r="B32" s="272" t="s">
        <v>276</v>
      </c>
      <c r="C32" s="273">
        <v>47410</v>
      </c>
      <c r="D32" s="273">
        <v>200000</v>
      </c>
      <c r="E32" s="273">
        <v>200000</v>
      </c>
    </row>
    <row r="33" spans="2:6" ht="15" thickBot="1" x14ac:dyDescent="0.35">
      <c r="B33" s="272" t="s">
        <v>277</v>
      </c>
      <c r="C33" s="273">
        <v>70000</v>
      </c>
      <c r="D33" s="273">
        <v>70000</v>
      </c>
      <c r="E33" s="273">
        <v>80000</v>
      </c>
    </row>
    <row r="34" spans="2:6" ht="15.75" customHeight="1" thickBot="1" x14ac:dyDescent="0.35">
      <c r="B34" s="272" t="s">
        <v>278</v>
      </c>
      <c r="C34" s="273">
        <v>6865333</v>
      </c>
      <c r="D34" s="273">
        <v>7500000</v>
      </c>
      <c r="E34" s="273">
        <v>7000000</v>
      </c>
    </row>
    <row r="35" spans="2:6" ht="15.75" customHeight="1" x14ac:dyDescent="0.3">
      <c r="B35" s="440" t="s">
        <v>279</v>
      </c>
      <c r="C35" s="278"/>
      <c r="D35" s="279"/>
      <c r="E35" s="279"/>
    </row>
    <row r="36" spans="2:6" ht="15" thickBot="1" x14ac:dyDescent="0.35">
      <c r="B36" s="441"/>
      <c r="C36" s="273">
        <v>3706992</v>
      </c>
      <c r="D36" s="273">
        <v>4000000</v>
      </c>
      <c r="E36" s="273">
        <v>5500000</v>
      </c>
    </row>
    <row r="37" spans="2:6" ht="15" thickBot="1" x14ac:dyDescent="0.35">
      <c r="B37" s="272" t="s">
        <v>280</v>
      </c>
      <c r="C37" s="273">
        <v>5356500</v>
      </c>
      <c r="D37" s="273">
        <v>4200000</v>
      </c>
      <c r="E37" s="273">
        <v>3000000</v>
      </c>
    </row>
    <row r="38" spans="2:6" ht="15.75" customHeight="1" thickBot="1" x14ac:dyDescent="0.35">
      <c r="B38" s="272" t="s">
        <v>281</v>
      </c>
      <c r="C38" s="273">
        <v>476131</v>
      </c>
      <c r="D38" s="273">
        <v>500000</v>
      </c>
      <c r="E38" s="273">
        <v>500000</v>
      </c>
    </row>
    <row r="39" spans="2:6" ht="15.75" customHeight="1" x14ac:dyDescent="0.3">
      <c r="B39" s="440" t="s">
        <v>282</v>
      </c>
      <c r="C39" s="279"/>
      <c r="D39" s="279"/>
      <c r="E39" s="279"/>
    </row>
    <row r="40" spans="2:6" x14ac:dyDescent="0.3">
      <c r="B40" s="442"/>
      <c r="C40" s="278">
        <v>1919886</v>
      </c>
      <c r="D40" s="278">
        <v>2300000</v>
      </c>
      <c r="E40" s="278">
        <v>1700000</v>
      </c>
    </row>
    <row r="41" spans="2:6" ht="15.75" customHeight="1" thickBot="1" x14ac:dyDescent="0.35">
      <c r="B41" s="441"/>
      <c r="C41" s="280"/>
      <c r="D41" s="281"/>
      <c r="E41" s="281"/>
    </row>
    <row r="42" spans="2:6" ht="15.75" customHeight="1" x14ac:dyDescent="0.3">
      <c r="B42" s="440" t="s">
        <v>283</v>
      </c>
      <c r="C42" s="278"/>
      <c r="D42" s="279"/>
      <c r="E42" s="279"/>
    </row>
    <row r="43" spans="2:6" ht="15" thickBot="1" x14ac:dyDescent="0.35">
      <c r="B43" s="441"/>
      <c r="C43" s="273">
        <v>443973</v>
      </c>
      <c r="D43" s="273">
        <v>450000</v>
      </c>
      <c r="E43" s="273">
        <v>500000</v>
      </c>
    </row>
    <row r="44" spans="2:6" ht="15" thickBot="1" x14ac:dyDescent="0.35">
      <c r="B44" s="272" t="s">
        <v>284</v>
      </c>
      <c r="C44" s="273">
        <v>200000</v>
      </c>
      <c r="D44" s="273">
        <v>243000</v>
      </c>
      <c r="E44" s="273">
        <v>200000</v>
      </c>
    </row>
    <row r="45" spans="2:6" ht="15" thickBot="1" x14ac:dyDescent="0.35">
      <c r="B45" s="272" t="s">
        <v>285</v>
      </c>
      <c r="C45" s="273">
        <v>193000</v>
      </c>
      <c r="D45" s="273">
        <v>200000</v>
      </c>
      <c r="E45" s="273">
        <v>150000</v>
      </c>
    </row>
    <row r="46" spans="2:6" ht="15" thickBot="1" x14ac:dyDescent="0.35">
      <c r="B46" s="272" t="s">
        <v>286</v>
      </c>
      <c r="C46" s="281">
        <v>2500000</v>
      </c>
      <c r="D46" s="273">
        <v>2000000</v>
      </c>
      <c r="E46" s="273">
        <v>1000000</v>
      </c>
    </row>
    <row r="47" spans="2:6" ht="15" thickBot="1" x14ac:dyDescent="0.35">
      <c r="B47" s="274" t="s">
        <v>287</v>
      </c>
      <c r="C47" s="282">
        <f>SUM(C14:C46)</f>
        <v>34308116</v>
      </c>
      <c r="D47" s="282">
        <f>SUM(D14:D46)</f>
        <v>34750000</v>
      </c>
      <c r="E47" s="282">
        <f>SUM(E14:E46)</f>
        <v>32500000</v>
      </c>
    </row>
    <row r="48" spans="2:6" ht="18.600000000000001" thickBot="1" x14ac:dyDescent="0.35">
      <c r="B48" s="275" t="s">
        <v>254</v>
      </c>
      <c r="C48" s="328">
        <f>C13+C47</f>
        <v>147343170</v>
      </c>
      <c r="D48" s="328">
        <f>D47+D13</f>
        <v>142300000</v>
      </c>
      <c r="E48" s="328">
        <f>E47+E13</f>
        <v>148800000</v>
      </c>
      <c r="F48" s="10"/>
    </row>
  </sheetData>
  <mergeCells count="3">
    <mergeCell ref="B35:B36"/>
    <mergeCell ref="B39:B41"/>
    <mergeCell ref="B42:B43"/>
  </mergeCells>
  <phoneticPr fontId="22" type="noConversion"/>
  <pageMargins left="0.7" right="0.7" top="0.75" bottom="0.75" header="0.3" footer="0.3"/>
  <pageSetup paperSize="9"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4CF36-FBA9-43C7-8D41-44A3EC202D77}">
  <dimension ref="A1:H14"/>
  <sheetViews>
    <sheetView workbookViewId="0">
      <selection activeCell="E26" sqref="E26"/>
    </sheetView>
  </sheetViews>
  <sheetFormatPr defaultRowHeight="14.4" x14ac:dyDescent="0.3"/>
  <cols>
    <col min="3" max="3" width="19.33203125" bestFit="1" customWidth="1"/>
    <col min="4" max="4" width="20.33203125" hidden="1" customWidth="1"/>
    <col min="5" max="5" width="16.109375" customWidth="1"/>
    <col min="6" max="6" width="16.5546875" customWidth="1"/>
    <col min="7" max="7" width="13" customWidth="1"/>
    <col min="8" max="8" width="14.109375" customWidth="1"/>
  </cols>
  <sheetData>
    <row r="1" spans="1:8" ht="15.6" x14ac:dyDescent="0.3">
      <c r="A1" s="2"/>
      <c r="B1" s="2"/>
      <c r="C1" s="2"/>
      <c r="D1" s="5"/>
      <c r="E1" s="5"/>
    </row>
    <row r="2" spans="1:8" ht="17.399999999999999" x14ac:dyDescent="0.3">
      <c r="A2" s="2"/>
      <c r="B2" s="433" t="s">
        <v>33</v>
      </c>
      <c r="C2" s="433"/>
      <c r="D2" s="433"/>
      <c r="E2" s="443"/>
    </row>
    <row r="3" spans="1:8" ht="17.399999999999999" x14ac:dyDescent="0.3">
      <c r="A3" s="2"/>
      <c r="B3" s="1"/>
      <c r="C3" s="1"/>
      <c r="D3" s="3"/>
      <c r="E3" s="3"/>
    </row>
    <row r="4" spans="1:8" ht="15.6" x14ac:dyDescent="0.3">
      <c r="A4" s="2"/>
      <c r="B4" s="434"/>
      <c r="C4" s="444"/>
      <c r="D4" s="444"/>
      <c r="E4" s="444"/>
    </row>
    <row r="5" spans="1:8" ht="17.399999999999999" x14ac:dyDescent="0.3">
      <c r="A5" s="2"/>
      <c r="B5" s="1"/>
      <c r="C5" s="1"/>
      <c r="D5" s="3"/>
      <c r="E5" s="3"/>
    </row>
    <row r="6" spans="1:8" ht="16.2" thickBot="1" x14ac:dyDescent="0.35">
      <c r="A6" s="2"/>
      <c r="B6" s="12"/>
      <c r="C6" s="2"/>
      <c r="D6" s="5"/>
      <c r="E6" s="11"/>
      <c r="F6" s="11"/>
      <c r="G6" s="11"/>
      <c r="H6" s="11" t="s">
        <v>72</v>
      </c>
    </row>
    <row r="7" spans="1:8" ht="31.8" thickBot="1" x14ac:dyDescent="0.35">
      <c r="A7" s="2"/>
      <c r="B7" s="45"/>
      <c r="C7" s="46" t="s">
        <v>2</v>
      </c>
      <c r="D7" s="47" t="s">
        <v>74</v>
      </c>
      <c r="E7" s="47" t="s">
        <v>349</v>
      </c>
      <c r="F7" s="47" t="s">
        <v>350</v>
      </c>
      <c r="G7" s="47" t="s">
        <v>351</v>
      </c>
      <c r="H7" s="47" t="s">
        <v>300</v>
      </c>
    </row>
    <row r="8" spans="1:8" ht="15.6" x14ac:dyDescent="0.3">
      <c r="A8" s="4"/>
      <c r="B8" s="48"/>
      <c r="C8" s="49" t="s">
        <v>34</v>
      </c>
      <c r="D8" s="33">
        <f>SUM(D9:D10)</f>
        <v>62523000</v>
      </c>
      <c r="E8" s="33">
        <f>SUM(E9:E10)</f>
        <v>5000000</v>
      </c>
      <c r="F8" s="33">
        <f>SUM(F9:F10)</f>
        <v>5000000</v>
      </c>
      <c r="G8" s="33">
        <f>SUM(G9:G10)</f>
        <v>5000000</v>
      </c>
      <c r="H8" s="33">
        <f>SUM(H9:H10)</f>
        <v>5000000</v>
      </c>
    </row>
    <row r="9" spans="1:8" ht="15.6" x14ac:dyDescent="0.3">
      <c r="A9" s="4"/>
      <c r="B9" s="37"/>
      <c r="C9" s="37" t="s">
        <v>35</v>
      </c>
      <c r="D9" s="34">
        <v>10000000</v>
      </c>
      <c r="E9" s="34">
        <v>5000000</v>
      </c>
      <c r="F9" s="34">
        <v>5000000</v>
      </c>
      <c r="G9" s="34">
        <v>5000000</v>
      </c>
      <c r="H9" s="34">
        <v>5000000</v>
      </c>
    </row>
    <row r="10" spans="1:8" ht="15.6" x14ac:dyDescent="0.3">
      <c r="A10" s="4"/>
      <c r="B10" s="37"/>
      <c r="C10" s="37" t="s">
        <v>36</v>
      </c>
      <c r="D10" s="36">
        <v>52523000</v>
      </c>
      <c r="E10" s="34">
        <v>0</v>
      </c>
      <c r="F10" s="34">
        <v>0</v>
      </c>
      <c r="G10" s="34">
        <v>0</v>
      </c>
      <c r="H10" s="34">
        <v>0</v>
      </c>
    </row>
    <row r="11" spans="1:8" ht="15.6" x14ac:dyDescent="0.3">
      <c r="A11" s="2"/>
      <c r="B11" s="2"/>
      <c r="C11" s="2"/>
      <c r="D11" s="5"/>
      <c r="E11" s="5"/>
    </row>
    <row r="12" spans="1:8" ht="15.6" x14ac:dyDescent="0.3">
      <c r="A12" s="2"/>
      <c r="B12" s="2"/>
      <c r="C12" s="2"/>
      <c r="D12" s="5"/>
      <c r="E12" s="5"/>
    </row>
    <row r="13" spans="1:8" ht="15.6" x14ac:dyDescent="0.3">
      <c r="A13" s="2"/>
      <c r="B13" s="2"/>
      <c r="C13" s="2"/>
      <c r="D13" s="5"/>
      <c r="E13" s="5"/>
    </row>
    <row r="14" spans="1:8" ht="15.6" x14ac:dyDescent="0.3">
      <c r="A14" s="2"/>
      <c r="B14" s="2"/>
      <c r="C14" s="2"/>
      <c r="D14" s="5"/>
      <c r="E14" s="5"/>
    </row>
  </sheetData>
  <mergeCells count="2">
    <mergeCell ref="B2:E2"/>
    <mergeCell ref="B4:E4"/>
  </mergeCells>
  <phoneticPr fontId="2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A6F60-1704-4FD8-A0B7-59E45EDB9A5B}">
  <dimension ref="A1:R59"/>
  <sheetViews>
    <sheetView topLeftCell="A28" workbookViewId="0">
      <selection activeCell="B30" sqref="B30"/>
    </sheetView>
  </sheetViews>
  <sheetFormatPr defaultRowHeight="14.4" x14ac:dyDescent="0.3"/>
  <cols>
    <col min="1" max="1" width="5.33203125" customWidth="1"/>
    <col min="2" max="2" width="47.5546875" customWidth="1"/>
    <col min="3" max="4" width="0" hidden="1" customWidth="1"/>
    <col min="5" max="5" width="17.109375" hidden="1" customWidth="1"/>
    <col min="6" max="6" width="15.33203125" hidden="1" customWidth="1"/>
    <col min="7" max="7" width="16" hidden="1" customWidth="1"/>
    <col min="8" max="8" width="17.5546875" customWidth="1"/>
    <col min="9" max="9" width="16" style="10" bestFit="1" customWidth="1"/>
    <col min="10" max="11" width="12.33203125" style="10" bestFit="1" customWidth="1"/>
    <col min="12" max="12" width="16.88671875" style="10" customWidth="1"/>
    <col min="13" max="13" width="12.33203125" style="10" bestFit="1" customWidth="1"/>
    <col min="14" max="14" width="10.88671875" style="10" bestFit="1" customWidth="1"/>
    <col min="15" max="15" width="9.109375" style="10"/>
    <col min="16" max="16" width="10.88671875" style="10" bestFit="1" customWidth="1"/>
    <col min="17" max="18" width="9.109375" style="10"/>
  </cols>
  <sheetData>
    <row r="1" spans="1:9" ht="15.6" x14ac:dyDescent="0.3">
      <c r="A1" s="364" t="s">
        <v>230</v>
      </c>
      <c r="B1" s="364"/>
      <c r="C1" s="364"/>
      <c r="D1" s="364"/>
      <c r="E1" s="365"/>
      <c r="F1" s="10"/>
      <c r="G1" s="10"/>
      <c r="H1" s="10"/>
    </row>
    <row r="2" spans="1:9" x14ac:dyDescent="0.3">
      <c r="A2" s="366"/>
      <c r="B2" s="366"/>
      <c r="C2" s="366"/>
      <c r="D2" s="10"/>
      <c r="E2" s="10"/>
      <c r="F2" s="10"/>
      <c r="G2" s="10"/>
      <c r="H2" s="10"/>
    </row>
    <row r="3" spans="1:9" x14ac:dyDescent="0.3">
      <c r="A3" s="367"/>
      <c r="B3" s="368"/>
      <c r="C3" s="368"/>
      <c r="D3" s="365"/>
      <c r="E3" s="365"/>
      <c r="F3" s="10"/>
      <c r="G3" s="10"/>
      <c r="H3" s="10"/>
    </row>
    <row r="4" spans="1:9" ht="15" thickBot="1" x14ac:dyDescent="0.35">
      <c r="A4" s="206"/>
      <c r="B4" s="206"/>
      <c r="C4" s="206"/>
      <c r="D4" s="10"/>
      <c r="E4" s="10"/>
      <c r="F4" s="10"/>
      <c r="G4" s="71"/>
      <c r="H4" s="71"/>
      <c r="I4" s="71" t="s">
        <v>72</v>
      </c>
    </row>
    <row r="5" spans="1:9" ht="42.75" customHeight="1" thickBot="1" x14ac:dyDescent="0.35">
      <c r="A5" s="72" t="s">
        <v>12</v>
      </c>
      <c r="B5" s="73" t="s">
        <v>79</v>
      </c>
      <c r="C5" s="74" t="s">
        <v>81</v>
      </c>
      <c r="D5" s="75" t="s">
        <v>82</v>
      </c>
      <c r="E5" s="76" t="s">
        <v>83</v>
      </c>
      <c r="F5" s="76" t="s">
        <v>16</v>
      </c>
      <c r="G5" s="76" t="s">
        <v>321</v>
      </c>
      <c r="H5" s="76" t="str">
        <f>'2026. évi I.forduló'!K3</f>
        <v>2025. évi módosított előírányzat</v>
      </c>
      <c r="I5" s="76" t="s">
        <v>348</v>
      </c>
    </row>
    <row r="6" spans="1:9" x14ac:dyDescent="0.3">
      <c r="A6" s="77"/>
      <c r="B6" s="78" t="s">
        <v>84</v>
      </c>
      <c r="C6" s="79"/>
      <c r="D6" s="79"/>
      <c r="E6" s="79"/>
      <c r="F6" s="79"/>
      <c r="G6" s="79"/>
      <c r="H6" s="79"/>
      <c r="I6" s="79"/>
    </row>
    <row r="7" spans="1:9" x14ac:dyDescent="0.3">
      <c r="A7" s="77"/>
      <c r="B7" s="78" t="s">
        <v>85</v>
      </c>
      <c r="C7" s="83">
        <f>C8+C12+C16+C20+C21+C22</f>
        <v>753798558</v>
      </c>
      <c r="D7" s="83">
        <f>D8+D12+D16+D20+D21+D22</f>
        <v>16418990</v>
      </c>
      <c r="E7" s="83">
        <f>E8+E12+E16+E20+E21+E22</f>
        <v>770217548</v>
      </c>
      <c r="F7" s="83">
        <v>19797493</v>
      </c>
      <c r="G7" s="83">
        <f>G8+G12+G16+G20+G21+G22</f>
        <v>894203604</v>
      </c>
      <c r="H7" s="83">
        <f>H8+H12+H16+H20+H21+H22</f>
        <v>1469698711</v>
      </c>
      <c r="I7" s="83">
        <f>I8+I12+I16+I20+I21+I22</f>
        <v>1076712803</v>
      </c>
    </row>
    <row r="8" spans="1:9" ht="27" x14ac:dyDescent="0.3">
      <c r="A8" s="81" t="s">
        <v>86</v>
      </c>
      <c r="B8" s="82" t="s">
        <v>87</v>
      </c>
      <c r="C8" s="83">
        <f>SUM(C9:C11)</f>
        <v>265364558</v>
      </c>
      <c r="D8" s="83">
        <f>SUM(D9:D11)</f>
        <v>1418990</v>
      </c>
      <c r="E8" s="83">
        <f>SUM(E9:E11)</f>
        <v>266783548</v>
      </c>
      <c r="F8" s="83"/>
      <c r="G8" s="83">
        <f>SUM(G9:G11)</f>
        <v>297005544</v>
      </c>
      <c r="H8" s="83">
        <f>SUM(H9:H11)</f>
        <v>450347216</v>
      </c>
      <c r="I8" s="83">
        <f>SUM(I9:I10)</f>
        <v>478372607</v>
      </c>
    </row>
    <row r="9" spans="1:9" x14ac:dyDescent="0.3">
      <c r="A9" s="84" t="s">
        <v>4</v>
      </c>
      <c r="B9" s="85" t="s">
        <v>88</v>
      </c>
      <c r="C9" s="86">
        <v>261990016</v>
      </c>
      <c r="D9" s="86">
        <v>1418990</v>
      </c>
      <c r="E9" s="86">
        <v>263409006</v>
      </c>
      <c r="F9" s="86">
        <f>'[1]1-sz mell bev.'!H7</f>
        <v>5797493</v>
      </c>
      <c r="G9" s="86">
        <v>297005544</v>
      </c>
      <c r="H9" s="86">
        <v>450347216</v>
      </c>
      <c r="I9" s="86">
        <f>'Állami támogatások'!M49</f>
        <v>357913002</v>
      </c>
    </row>
    <row r="10" spans="1:9" ht="27" x14ac:dyDescent="0.3">
      <c r="A10" s="84" t="s">
        <v>6</v>
      </c>
      <c r="B10" s="88" t="s">
        <v>89</v>
      </c>
      <c r="C10" s="86">
        <v>3374542</v>
      </c>
      <c r="D10" s="86">
        <v>0</v>
      </c>
      <c r="E10" s="86">
        <f>C10</f>
        <v>3374542</v>
      </c>
      <c r="F10" s="86"/>
      <c r="G10" s="86">
        <v>0</v>
      </c>
      <c r="H10" s="86">
        <f>F10</f>
        <v>0</v>
      </c>
      <c r="I10" s="86">
        <f>'Önkormányzat egyéb bevételek'!D44+'Önkormányzat egyéb bevételek'!G18+'Önkormányzat egyéb bevételek'!G17</f>
        <v>120459605</v>
      </c>
    </row>
    <row r="11" spans="1:9" x14ac:dyDescent="0.3">
      <c r="A11" s="84" t="s">
        <v>7</v>
      </c>
      <c r="B11" s="90" t="s">
        <v>231</v>
      </c>
      <c r="C11" s="86"/>
      <c r="D11" s="86"/>
      <c r="E11" s="86"/>
      <c r="F11" s="86"/>
      <c r="G11" s="86"/>
      <c r="H11" s="86"/>
      <c r="I11" s="86"/>
    </row>
    <row r="12" spans="1:9" ht="27" x14ac:dyDescent="0.3">
      <c r="A12" s="92" t="s">
        <v>91</v>
      </c>
      <c r="B12" s="82" t="s">
        <v>92</v>
      </c>
      <c r="C12" s="93">
        <f>SUM(C13:C14)</f>
        <v>51770000</v>
      </c>
      <c r="D12" s="93"/>
      <c r="E12" s="93">
        <f>C12</f>
        <v>51770000</v>
      </c>
      <c r="F12" s="93"/>
      <c r="G12" s="93">
        <v>52098060</v>
      </c>
      <c r="H12" s="93">
        <f>SUM(H14:H15)</f>
        <v>316587500</v>
      </c>
      <c r="I12" s="93">
        <f>'Önkormányzat egyéb bevételek'!E38</f>
        <v>0</v>
      </c>
    </row>
    <row r="13" spans="1:9" x14ac:dyDescent="0.3">
      <c r="A13" s="84" t="s">
        <v>4</v>
      </c>
      <c r="B13" s="90" t="s">
        <v>93</v>
      </c>
      <c r="C13" s="86"/>
      <c r="D13" s="86"/>
      <c r="E13" s="93"/>
      <c r="F13" s="93"/>
      <c r="G13" s="93"/>
      <c r="H13" s="93"/>
      <c r="I13" s="93"/>
    </row>
    <row r="14" spans="1:9" ht="27" x14ac:dyDescent="0.3">
      <c r="A14" s="84" t="s">
        <v>6</v>
      </c>
      <c r="B14" s="88" t="s">
        <v>94</v>
      </c>
      <c r="C14" s="86">
        <v>51770000</v>
      </c>
      <c r="D14" s="86"/>
      <c r="E14" s="93">
        <f>C14</f>
        <v>51770000</v>
      </c>
      <c r="F14" s="93"/>
      <c r="G14" s="93">
        <v>52098060</v>
      </c>
      <c r="H14" s="93">
        <v>316587500</v>
      </c>
      <c r="I14" s="93">
        <f>'Önkormányzat egyéb bevételek'!D40</f>
        <v>297672908</v>
      </c>
    </row>
    <row r="15" spans="1:9" x14ac:dyDescent="0.3">
      <c r="A15" s="84"/>
      <c r="B15" s="95" t="s">
        <v>95</v>
      </c>
      <c r="C15" s="86"/>
      <c r="D15" s="86"/>
      <c r="E15" s="86"/>
      <c r="F15" s="86"/>
      <c r="G15" s="86"/>
      <c r="H15" s="86"/>
      <c r="I15" s="86"/>
    </row>
    <row r="16" spans="1:9" x14ac:dyDescent="0.3">
      <c r="A16" s="92" t="s">
        <v>96</v>
      </c>
      <c r="B16" s="97" t="s">
        <v>97</v>
      </c>
      <c r="C16" s="93">
        <f>SUM(C17:C19)</f>
        <v>293500000</v>
      </c>
      <c r="D16" s="93">
        <f>SUM(D17:D19)</f>
        <v>15000000</v>
      </c>
      <c r="E16" s="93">
        <f>SUM(E17:E19)</f>
        <v>308500000</v>
      </c>
      <c r="F16" s="93">
        <v>14000000</v>
      </c>
      <c r="G16" s="93">
        <v>365000000</v>
      </c>
      <c r="H16" s="93">
        <f>SUM(H17:H19)</f>
        <v>404000000</v>
      </c>
      <c r="I16" s="93">
        <f>SUM(I17:I19)</f>
        <v>413000000</v>
      </c>
    </row>
    <row r="17" spans="1:9" x14ac:dyDescent="0.3">
      <c r="A17" s="84" t="s">
        <v>4</v>
      </c>
      <c r="B17" s="90" t="s">
        <v>98</v>
      </c>
      <c r="C17" s="86">
        <v>293500000</v>
      </c>
      <c r="D17" s="86">
        <v>15000000</v>
      </c>
      <c r="E17" s="86">
        <f>SUM(C17:D17)</f>
        <v>308500000</v>
      </c>
      <c r="F17" s="86">
        <v>14000000</v>
      </c>
      <c r="G17" s="86">
        <v>365000000</v>
      </c>
      <c r="H17" s="86">
        <f>'Adók '!M16</f>
        <v>404000000</v>
      </c>
      <c r="I17" s="86">
        <f>'Adók '!N16</f>
        <v>413000000</v>
      </c>
    </row>
    <row r="18" spans="1:9" x14ac:dyDescent="0.3">
      <c r="A18" s="84" t="s">
        <v>6</v>
      </c>
      <c r="B18" s="90" t="s">
        <v>99</v>
      </c>
      <c r="C18" s="86"/>
      <c r="D18" s="86"/>
      <c r="E18" s="86"/>
      <c r="F18" s="86"/>
      <c r="G18" s="86"/>
      <c r="H18" s="86"/>
      <c r="I18" s="86"/>
    </row>
    <row r="19" spans="1:9" x14ac:dyDescent="0.3">
      <c r="A19" s="84" t="s">
        <v>7</v>
      </c>
      <c r="B19" s="90" t="s">
        <v>100</v>
      </c>
      <c r="C19" s="86"/>
      <c r="D19" s="86"/>
      <c r="E19" s="86"/>
      <c r="F19" s="86"/>
      <c r="G19" s="86"/>
      <c r="H19" s="86"/>
      <c r="I19" s="86"/>
    </row>
    <row r="20" spans="1:9" x14ac:dyDescent="0.3">
      <c r="A20" s="92" t="s">
        <v>101</v>
      </c>
      <c r="B20" s="97" t="s">
        <v>102</v>
      </c>
      <c r="C20" s="93">
        <v>91185000</v>
      </c>
      <c r="D20" s="93"/>
      <c r="E20" s="93">
        <v>91185000</v>
      </c>
      <c r="F20" s="93"/>
      <c r="G20" s="93">
        <v>117000000</v>
      </c>
      <c r="H20" s="93">
        <v>85676495</v>
      </c>
      <c r="I20" s="93">
        <f>'Önkormányzat egyéb bevételek'!G14</f>
        <v>185340196</v>
      </c>
    </row>
    <row r="21" spans="1:9" x14ac:dyDescent="0.3">
      <c r="A21" s="92" t="s">
        <v>103</v>
      </c>
      <c r="B21" s="97" t="s">
        <v>104</v>
      </c>
      <c r="C21" s="93">
        <v>50000000</v>
      </c>
      <c r="D21" s="93"/>
      <c r="E21" s="93">
        <f>C21</f>
        <v>50000000</v>
      </c>
      <c r="F21" s="93"/>
      <c r="G21" s="93">
        <v>63100000</v>
      </c>
      <c r="H21" s="93">
        <v>213087500</v>
      </c>
      <c r="I21" s="93">
        <f>'Önkormányzat egyéb bevételek'!G38+'Önkormányzat egyéb bevételek'!G35</f>
        <v>0</v>
      </c>
    </row>
    <row r="22" spans="1:9" x14ac:dyDescent="0.3">
      <c r="A22" s="92" t="s">
        <v>105</v>
      </c>
      <c r="B22" s="97" t="s">
        <v>106</v>
      </c>
      <c r="C22" s="93">
        <v>1979000</v>
      </c>
      <c r="D22" s="93"/>
      <c r="E22" s="93">
        <f>C22</f>
        <v>1979000</v>
      </c>
      <c r="F22" s="93"/>
      <c r="G22" s="93">
        <v>0</v>
      </c>
      <c r="H22" s="93"/>
      <c r="I22" s="93">
        <f>G22</f>
        <v>0</v>
      </c>
    </row>
    <row r="23" spans="1:9" x14ac:dyDescent="0.3">
      <c r="A23" s="92" t="s">
        <v>107</v>
      </c>
      <c r="B23" s="97" t="s">
        <v>108</v>
      </c>
      <c r="C23" s="93"/>
      <c r="D23" s="93"/>
      <c r="E23" s="93"/>
      <c r="F23" s="93"/>
      <c r="G23" s="93"/>
      <c r="H23" s="93"/>
      <c r="I23" s="93"/>
    </row>
    <row r="24" spans="1:9" x14ac:dyDescent="0.3">
      <c r="A24" s="92" t="s">
        <v>109</v>
      </c>
      <c r="B24" s="99" t="s">
        <v>112</v>
      </c>
      <c r="C24" s="93">
        <f>SUM(C25:C26)</f>
        <v>484765000</v>
      </c>
      <c r="D24" s="93">
        <v>-63744185</v>
      </c>
      <c r="E24" s="93">
        <f>SUM(C24:D24)</f>
        <v>421020815</v>
      </c>
      <c r="F24" s="93"/>
      <c r="G24" s="93">
        <v>339214823</v>
      </c>
      <c r="H24" s="93">
        <f>H25+H26</f>
        <v>343350274</v>
      </c>
      <c r="I24" s="93">
        <f>I25</f>
        <v>185535957</v>
      </c>
    </row>
    <row r="25" spans="1:9" ht="27" x14ac:dyDescent="0.3">
      <c r="A25" s="207" t="s">
        <v>4</v>
      </c>
      <c r="B25" s="88" t="s">
        <v>232</v>
      </c>
      <c r="C25" s="94">
        <v>484765000</v>
      </c>
      <c r="D25" s="94">
        <f>D24</f>
        <v>-63744185</v>
      </c>
      <c r="E25" s="94">
        <f>SUM(C25:D25)</f>
        <v>421020815</v>
      </c>
      <c r="F25" s="94"/>
      <c r="G25" s="94">
        <v>339214823</v>
      </c>
      <c r="H25" s="94">
        <v>227880580</v>
      </c>
      <c r="I25" s="94">
        <v>185535957</v>
      </c>
    </row>
    <row r="26" spans="1:9" ht="15" thickBot="1" x14ac:dyDescent="0.35">
      <c r="A26" s="100" t="s">
        <v>6</v>
      </c>
      <c r="B26" s="90" t="s">
        <v>397</v>
      </c>
      <c r="C26" s="104">
        <v>0</v>
      </c>
      <c r="D26" s="104">
        <v>0</v>
      </c>
      <c r="E26" s="104">
        <v>0</v>
      </c>
      <c r="F26" s="104"/>
      <c r="G26" s="104">
        <v>0</v>
      </c>
      <c r="H26" s="104">
        <v>115469694</v>
      </c>
      <c r="I26" s="104">
        <v>0</v>
      </c>
    </row>
    <row r="27" spans="1:9" ht="16.2" thickBot="1" x14ac:dyDescent="0.35">
      <c r="A27" s="208"/>
      <c r="B27" s="209" t="s">
        <v>121</v>
      </c>
      <c r="C27" s="210">
        <f>C7+C24</f>
        <v>1238563558</v>
      </c>
      <c r="D27" s="210">
        <f>D8+D12+D16+D20+D21+D22+D23+D24</f>
        <v>-47325195</v>
      </c>
      <c r="E27" s="210">
        <f>E8+E12+E16+E20+E21+E22+E23+E24</f>
        <v>1191238363</v>
      </c>
      <c r="F27" s="210">
        <v>19797493</v>
      </c>
      <c r="G27" s="210">
        <f>G8+G12+G16+G20+G21+G22+G23+G24</f>
        <v>1233418427</v>
      </c>
      <c r="H27" s="210">
        <f>H8+H12+H16+H20+H21+H22+H23+H24</f>
        <v>1813048985</v>
      </c>
      <c r="I27" s="210">
        <f>I24+I20+I16+I14+I10+I9</f>
        <v>1559921668</v>
      </c>
    </row>
    <row r="28" spans="1:9" x14ac:dyDescent="0.3">
      <c r="A28" s="211" t="s">
        <v>233</v>
      </c>
      <c r="B28" s="212" t="s">
        <v>122</v>
      </c>
      <c r="C28" s="213">
        <f>C27-C29</f>
        <v>1238563558</v>
      </c>
      <c r="D28" s="213">
        <f>D27-D29</f>
        <v>-47325195</v>
      </c>
      <c r="E28" s="213">
        <f>E27-E29</f>
        <v>1191238363</v>
      </c>
      <c r="F28" s="213">
        <f>F7</f>
        <v>19797493</v>
      </c>
      <c r="G28" s="213">
        <f>G27-G29</f>
        <v>1233418427</v>
      </c>
      <c r="H28" s="213">
        <f>H27-H29</f>
        <v>1813048985</v>
      </c>
      <c r="I28" s="213">
        <f>I27-I29</f>
        <v>1559921668</v>
      </c>
    </row>
    <row r="29" spans="1:9" x14ac:dyDescent="0.3">
      <c r="A29" s="214"/>
      <c r="B29" s="114" t="s">
        <v>123</v>
      </c>
      <c r="C29" s="94"/>
      <c r="D29" s="94"/>
      <c r="E29" s="94"/>
      <c r="F29" s="94"/>
      <c r="G29" s="94"/>
      <c r="H29" s="94"/>
      <c r="I29" s="94"/>
    </row>
    <row r="30" spans="1:9" ht="15" thickBot="1" x14ac:dyDescent="0.35">
      <c r="A30" s="215"/>
      <c r="B30" s="216" t="s">
        <v>124</v>
      </c>
      <c r="C30" s="111"/>
      <c r="D30" s="111"/>
      <c r="E30" s="111"/>
      <c r="F30" s="111"/>
      <c r="G30" s="111"/>
      <c r="H30" s="111"/>
      <c r="I30" s="111"/>
    </row>
    <row r="31" spans="1:9" ht="15" thickBot="1" x14ac:dyDescent="0.35">
      <c r="A31" s="217"/>
      <c r="B31" s="10"/>
      <c r="C31" s="114"/>
      <c r="D31" s="114"/>
      <c r="E31" s="114"/>
      <c r="F31" s="114"/>
      <c r="G31" s="114"/>
      <c r="H31" s="114"/>
      <c r="I31" s="114"/>
    </row>
    <row r="32" spans="1:9" ht="22.2" thickBot="1" x14ac:dyDescent="0.35">
      <c r="A32" s="72" t="s">
        <v>12</v>
      </c>
      <c r="B32" s="73" t="s">
        <v>234</v>
      </c>
      <c r="C32" s="74" t="s">
        <v>81</v>
      </c>
      <c r="D32" s="75" t="s">
        <v>82</v>
      </c>
      <c r="E32" s="74" t="s">
        <v>235</v>
      </c>
      <c r="F32" s="76" t="s">
        <v>16</v>
      </c>
      <c r="G32" s="76" t="s">
        <v>321</v>
      </c>
      <c r="H32" s="76" t="str">
        <f>H5</f>
        <v>2025. évi módosított előírányzat</v>
      </c>
      <c r="I32" s="76" t="str">
        <f>I5</f>
        <v>2026. évi I.fordulós terv</v>
      </c>
    </row>
    <row r="33" spans="1:9" x14ac:dyDescent="0.3">
      <c r="A33" s="81" t="s">
        <v>86</v>
      </c>
      <c r="B33" s="218" t="s">
        <v>199</v>
      </c>
      <c r="C33" s="83" t="e">
        <f>SUM(C34:C38)</f>
        <v>#REF!</v>
      </c>
      <c r="D33" s="83">
        <f>SUM(D34:D38)</f>
        <v>-44140010</v>
      </c>
      <c r="E33" s="83">
        <f>SUM(E34:E38)</f>
        <v>830312230</v>
      </c>
      <c r="F33" s="83">
        <v>19797493</v>
      </c>
      <c r="G33" s="83">
        <f>SUM(G34:G38)</f>
        <v>884160038</v>
      </c>
      <c r="H33" s="83">
        <f>SUM(H34:H38)</f>
        <v>961826507</v>
      </c>
      <c r="I33" s="83">
        <f>SUM(I34:I38)</f>
        <v>748844855</v>
      </c>
    </row>
    <row r="34" spans="1:9" x14ac:dyDescent="0.3">
      <c r="A34" s="219" t="s">
        <v>4</v>
      </c>
      <c r="B34" s="220" t="s">
        <v>200</v>
      </c>
      <c r="C34" s="221">
        <v>74804000</v>
      </c>
      <c r="D34" s="221"/>
      <c r="E34" s="94">
        <f>SUM(C34:D34)</f>
        <v>74804000</v>
      </c>
      <c r="F34" s="94"/>
      <c r="G34" s="94">
        <v>78000000</v>
      </c>
      <c r="H34" s="94">
        <v>88000000</v>
      </c>
      <c r="I34" s="94">
        <v>67000000</v>
      </c>
    </row>
    <row r="35" spans="1:9" x14ac:dyDescent="0.3">
      <c r="A35" s="219" t="s">
        <v>6</v>
      </c>
      <c r="B35" s="101" t="s">
        <v>201</v>
      </c>
      <c r="C35" s="221">
        <v>11178000</v>
      </c>
      <c r="D35" s="221"/>
      <c r="E35" s="94">
        <f>SUM(C35:D35)</f>
        <v>11178000</v>
      </c>
      <c r="F35" s="94"/>
      <c r="G35" s="94">
        <v>11500000</v>
      </c>
      <c r="H35" s="94">
        <v>14000000</v>
      </c>
      <c r="I35" s="94">
        <v>10000000</v>
      </c>
    </row>
    <row r="36" spans="1:9" x14ac:dyDescent="0.3">
      <c r="A36" s="219" t="s">
        <v>7</v>
      </c>
      <c r="B36" s="101" t="s">
        <v>202</v>
      </c>
      <c r="C36" s="221">
        <v>442930000</v>
      </c>
      <c r="D36" s="221">
        <v>106590</v>
      </c>
      <c r="E36" s="94">
        <f>SUM(C36:D36)</f>
        <v>443036590</v>
      </c>
      <c r="F36" s="94">
        <v>19797493</v>
      </c>
      <c r="G36" s="94">
        <v>455402813</v>
      </c>
      <c r="H36" s="94">
        <v>421091819</v>
      </c>
      <c r="I36" s="94">
        <f>'Önkormányzat kiadásai'!G17</f>
        <v>360000000</v>
      </c>
    </row>
    <row r="37" spans="1:9" x14ac:dyDescent="0.3">
      <c r="A37" s="219" t="s">
        <v>203</v>
      </c>
      <c r="B37" s="101" t="s">
        <v>204</v>
      </c>
      <c r="C37" s="221">
        <v>8000000</v>
      </c>
      <c r="D37" s="221"/>
      <c r="E37" s="94">
        <f>SUM(C37:D37)</f>
        <v>8000000</v>
      </c>
      <c r="F37" s="94"/>
      <c r="G37" s="94">
        <v>10500000</v>
      </c>
      <c r="H37" s="94">
        <f t="shared" ref="H37" si="0">SUM(F37:G37)</f>
        <v>10500000</v>
      </c>
      <c r="I37" s="94">
        <v>8000000</v>
      </c>
    </row>
    <row r="38" spans="1:9" x14ac:dyDescent="0.3">
      <c r="A38" s="219" t="s">
        <v>205</v>
      </c>
      <c r="B38" s="101" t="s">
        <v>206</v>
      </c>
      <c r="C38" s="94" t="e">
        <f>C39+C40+C41</f>
        <v>#REF!</v>
      </c>
      <c r="D38" s="94">
        <f>D39+D40+D41</f>
        <v>-44246600</v>
      </c>
      <c r="E38" s="94">
        <f>SUM(E39:E41)</f>
        <v>293293640</v>
      </c>
      <c r="F38" s="94"/>
      <c r="G38" s="94">
        <f>SUM(G39:G41)</f>
        <v>328757225</v>
      </c>
      <c r="H38" s="94">
        <f>H40+H39</f>
        <v>428234688</v>
      </c>
      <c r="I38" s="94">
        <f>SUM(I39:I40)</f>
        <v>303844855</v>
      </c>
    </row>
    <row r="39" spans="1:9" x14ac:dyDescent="0.3">
      <c r="A39" s="222" t="s">
        <v>114</v>
      </c>
      <c r="B39" s="90" t="s">
        <v>289</v>
      </c>
      <c r="C39" s="94" t="e">
        <f>'[1]10.sz.mell Átadott'!D22-'[1]10.sz.mell Átadott'!#REF!</f>
        <v>#REF!</v>
      </c>
      <c r="D39" s="94"/>
      <c r="E39" s="94">
        <v>148688240</v>
      </c>
      <c r="F39" s="94"/>
      <c r="G39" s="94">
        <v>157807425</v>
      </c>
      <c r="H39" s="94">
        <v>272082694</v>
      </c>
      <c r="I39" s="94">
        <f>'Átadott pénzeszközök'!P22</f>
        <v>152231855</v>
      </c>
    </row>
    <row r="40" spans="1:9" x14ac:dyDescent="0.3">
      <c r="A40" s="222" t="s">
        <v>116</v>
      </c>
      <c r="B40" s="90" t="s">
        <v>236</v>
      </c>
      <c r="C40" s="94">
        <f>'[1]10.sz.mell Átadott'!D16</f>
        <v>137443000</v>
      </c>
      <c r="D40" s="94">
        <v>1312400</v>
      </c>
      <c r="E40" s="94">
        <v>139605400</v>
      </c>
      <c r="F40" s="94"/>
      <c r="G40" s="94">
        <v>165949800</v>
      </c>
      <c r="H40" s="94">
        <v>156151994</v>
      </c>
      <c r="I40" s="94">
        <f>'Átadott pénzeszközök'!P15</f>
        <v>151613000</v>
      </c>
    </row>
    <row r="41" spans="1:9" x14ac:dyDescent="0.3">
      <c r="A41" s="222" t="s">
        <v>209</v>
      </c>
      <c r="B41" s="90" t="s">
        <v>212</v>
      </c>
      <c r="C41" s="223">
        <v>50559000</v>
      </c>
      <c r="D41" s="223">
        <v>-45559000</v>
      </c>
      <c r="E41" s="94">
        <v>5000000</v>
      </c>
      <c r="F41" s="94"/>
      <c r="G41" s="94">
        <v>5000000</v>
      </c>
      <c r="H41" s="94">
        <v>5000000</v>
      </c>
      <c r="I41" s="94">
        <v>5000000</v>
      </c>
    </row>
    <row r="42" spans="1:9" x14ac:dyDescent="0.3">
      <c r="A42" s="92" t="s">
        <v>91</v>
      </c>
      <c r="B42" s="97" t="s">
        <v>214</v>
      </c>
      <c r="C42" s="93">
        <v>147176</v>
      </c>
      <c r="D42" s="93">
        <f>'[1]4.sz-mell Berházások'!D47</f>
        <v>-1653794</v>
      </c>
      <c r="E42" s="93">
        <f>SUM(E43:E45)</f>
        <v>141702206</v>
      </c>
      <c r="F42" s="93">
        <f>SUM(F43:F45)</f>
        <v>1925737</v>
      </c>
      <c r="G42" s="93">
        <v>119095860</v>
      </c>
      <c r="H42" s="93">
        <f>H44+H43</f>
        <v>484200000</v>
      </c>
      <c r="I42" s="93">
        <f>I44+I43</f>
        <v>557803118</v>
      </c>
    </row>
    <row r="43" spans="1:9" x14ac:dyDescent="0.3">
      <c r="A43" s="219" t="s">
        <v>4</v>
      </c>
      <c r="B43" s="101" t="s">
        <v>215</v>
      </c>
      <c r="C43" s="94">
        <v>50911000</v>
      </c>
      <c r="D43" s="94"/>
      <c r="E43" s="94">
        <v>60137147</v>
      </c>
      <c r="F43" s="94"/>
      <c r="G43" s="94">
        <v>58697800</v>
      </c>
      <c r="H43" s="94">
        <v>304200000</v>
      </c>
      <c r="I43" s="94">
        <f>Beruházások!C22</f>
        <v>303403118</v>
      </c>
    </row>
    <row r="44" spans="1:9" x14ac:dyDescent="0.3">
      <c r="A44" s="219" t="s">
        <v>6</v>
      </c>
      <c r="B44" s="101" t="s">
        <v>216</v>
      </c>
      <c r="C44" s="94">
        <f>'[1]4.sz-mell Berházások'!C45</f>
        <v>92445000</v>
      </c>
      <c r="D44" s="94"/>
      <c r="E44" s="94">
        <v>81565059</v>
      </c>
      <c r="F44" s="94"/>
      <c r="G44" s="94">
        <v>60398060</v>
      </c>
      <c r="H44" s="94">
        <v>180000000</v>
      </c>
      <c r="I44" s="94">
        <f>Beruházások!C33</f>
        <v>254400000</v>
      </c>
    </row>
    <row r="45" spans="1:9" x14ac:dyDescent="0.3">
      <c r="A45" s="219" t="s">
        <v>7</v>
      </c>
      <c r="B45" s="220" t="s">
        <v>237</v>
      </c>
      <c r="C45" s="94" t="e">
        <f>#REF!</f>
        <v>#REF!</v>
      </c>
      <c r="D45" s="94"/>
      <c r="E45" s="94">
        <v>0</v>
      </c>
      <c r="F45" s="94">
        <v>1925737</v>
      </c>
      <c r="G45" s="94">
        <v>0</v>
      </c>
      <c r="H45" s="94"/>
      <c r="I45" s="94"/>
    </row>
    <row r="46" spans="1:9" x14ac:dyDescent="0.3">
      <c r="A46" s="92" t="s">
        <v>96</v>
      </c>
      <c r="B46" s="97" t="s">
        <v>218</v>
      </c>
      <c r="C46" s="93" t="e">
        <f>SUM(C47:C50)</f>
        <v>#REF!</v>
      </c>
      <c r="D46" s="93" t="e">
        <f>SUM(D47:D50)</f>
        <v>#REF!</v>
      </c>
      <c r="E46" s="93">
        <f>SUM(E48:E50)</f>
        <v>219223927</v>
      </c>
      <c r="F46" s="93">
        <v>-1925737</v>
      </c>
      <c r="G46" s="93">
        <f>SUM(G48:G50)</f>
        <v>230162529</v>
      </c>
      <c r="H46" s="93">
        <f>SUM(H48:H50)</f>
        <v>362022478</v>
      </c>
      <c r="I46" s="93">
        <f>SUM(I48:I50)</f>
        <v>248273695</v>
      </c>
    </row>
    <row r="47" spans="1:9" x14ac:dyDescent="0.3">
      <c r="A47" s="224" t="s">
        <v>4</v>
      </c>
      <c r="B47" s="101" t="s">
        <v>238</v>
      </c>
      <c r="C47" s="225"/>
      <c r="D47" s="93"/>
      <c r="E47" s="94">
        <f>SUM(C47:D47)</f>
        <v>0</v>
      </c>
      <c r="F47" s="94"/>
      <c r="G47" s="94">
        <f>SUM(E47:F47)</f>
        <v>0</v>
      </c>
      <c r="H47" s="94">
        <f>SUM(F47:G47)</f>
        <v>0</v>
      </c>
      <c r="I47" s="94">
        <f>SUM(G47:H47)</f>
        <v>0</v>
      </c>
    </row>
    <row r="48" spans="1:9" x14ac:dyDescent="0.3">
      <c r="A48" s="224" t="s">
        <v>6</v>
      </c>
      <c r="B48" s="90" t="s">
        <v>239</v>
      </c>
      <c r="C48" s="94" t="e">
        <f>'[1]10.sz.mell Átadott'!#REF!</f>
        <v>#REF!</v>
      </c>
      <c r="D48" s="94" t="e">
        <f>#REF!</f>
        <v>#REF!</v>
      </c>
      <c r="E48" s="94">
        <f>'[1]10.sz.mell Átadott'!F23</f>
        <v>9075000</v>
      </c>
      <c r="F48" s="94"/>
      <c r="G48" s="94">
        <v>9471552</v>
      </c>
      <c r="H48" s="94">
        <v>124987123</v>
      </c>
      <c r="I48" s="94">
        <f>'Átadott pénzeszközök'!P23</f>
        <v>12428423</v>
      </c>
    </row>
    <row r="49" spans="1:11" ht="15" thickBot="1" x14ac:dyDescent="0.35">
      <c r="A49" s="224"/>
      <c r="B49" s="226" t="s">
        <v>292</v>
      </c>
      <c r="C49" s="111"/>
      <c r="D49" s="227">
        <v>1925737</v>
      </c>
      <c r="E49" s="94">
        <v>1925737</v>
      </c>
      <c r="F49" s="94">
        <v>-1925737</v>
      </c>
      <c r="G49" s="94">
        <v>100000</v>
      </c>
      <c r="H49" s="94">
        <v>0</v>
      </c>
      <c r="I49" s="94">
        <v>0</v>
      </c>
    </row>
    <row r="50" spans="1:11" ht="15" thickBot="1" x14ac:dyDescent="0.35">
      <c r="A50" s="224" t="s">
        <v>7</v>
      </c>
      <c r="B50" s="226" t="s">
        <v>240</v>
      </c>
      <c r="C50" s="228">
        <v>211680318</v>
      </c>
      <c r="D50" s="228">
        <v>-3457128</v>
      </c>
      <c r="E50" s="94">
        <f>'[1]Műv. Ház'!E17+'[1] Hivatal '!E17</f>
        <v>208223190</v>
      </c>
      <c r="F50" s="94"/>
      <c r="G50" s="94">
        <v>220590977</v>
      </c>
      <c r="H50" s="94">
        <v>237035355</v>
      </c>
      <c r="I50" s="94">
        <f>Intézm.összesen!I17</f>
        <v>235845272</v>
      </c>
    </row>
    <row r="51" spans="1:11" ht="16.2" thickBot="1" x14ac:dyDescent="0.35">
      <c r="A51" s="229" t="s">
        <v>101</v>
      </c>
      <c r="B51" s="209" t="s">
        <v>241</v>
      </c>
      <c r="C51" s="230" t="e">
        <f>C33+C42+C46</f>
        <v>#REF!</v>
      </c>
      <c r="D51" s="230">
        <f>D50+D49+D42+D41+D40+D36</f>
        <v>-47325195</v>
      </c>
      <c r="E51" s="230">
        <f>E33+E42+E46</f>
        <v>1191238363</v>
      </c>
      <c r="F51" s="230">
        <f>F33+F42+F46</f>
        <v>19797493</v>
      </c>
      <c r="G51" s="230">
        <f>G33+G42+G46</f>
        <v>1233418427</v>
      </c>
      <c r="H51" s="230">
        <f>H34+H35+H36+H37+H38+H41+H42+H48+H50</f>
        <v>1813048985</v>
      </c>
      <c r="I51" s="230">
        <f>I34+I35+I36+I37+I38+I41+I42+I48+I50</f>
        <v>1559921668</v>
      </c>
      <c r="K51" s="352"/>
    </row>
    <row r="52" spans="1:11" ht="15" thickBot="1" x14ac:dyDescent="0.35">
      <c r="A52" s="231" t="s">
        <v>4</v>
      </c>
      <c r="B52" s="232" t="s">
        <v>122</v>
      </c>
      <c r="C52" s="233" t="e">
        <f>C51-C53</f>
        <v>#REF!</v>
      </c>
      <c r="D52" s="233">
        <f>D51-D53</f>
        <v>-47325195</v>
      </c>
      <c r="E52" s="233">
        <f>E51-E53</f>
        <v>1191238363</v>
      </c>
      <c r="F52" s="233">
        <f>F51</f>
        <v>19797493</v>
      </c>
      <c r="G52" s="233">
        <v>1221758427</v>
      </c>
      <c r="H52" s="233">
        <f>H51-H53</f>
        <v>1801048985</v>
      </c>
      <c r="I52" s="233">
        <f>I51-I53</f>
        <v>1553921668</v>
      </c>
    </row>
    <row r="53" spans="1:11" ht="15" thickBot="1" x14ac:dyDescent="0.35">
      <c r="A53" s="231" t="s">
        <v>6</v>
      </c>
      <c r="B53" s="121" t="s">
        <v>123</v>
      </c>
      <c r="C53" s="169">
        <f>'[1]10.sz.mell Átadott'!K14</f>
        <v>0</v>
      </c>
      <c r="D53" s="169">
        <f>E53-C53</f>
        <v>0</v>
      </c>
      <c r="E53" s="169">
        <f>'[1]10.sz.mell Átadott'!L14</f>
        <v>0</v>
      </c>
      <c r="F53" s="169"/>
      <c r="G53" s="169">
        <v>11660000</v>
      </c>
      <c r="H53" s="169">
        <f>'Átadott pénzeszközök'!O9</f>
        <v>12000000</v>
      </c>
      <c r="I53" s="169">
        <f>'Átadott pénzeszközök'!P9</f>
        <v>6000000</v>
      </c>
    </row>
    <row r="54" spans="1:11" ht="15" thickBot="1" x14ac:dyDescent="0.35">
      <c r="A54" s="231" t="s">
        <v>7</v>
      </c>
      <c r="B54" s="234" t="s">
        <v>124</v>
      </c>
      <c r="C54" s="235"/>
      <c r="D54" s="235"/>
      <c r="E54" s="235"/>
      <c r="F54" s="235"/>
      <c r="G54" s="235"/>
      <c r="H54" s="235"/>
      <c r="I54" s="235"/>
    </row>
    <row r="55" spans="1:11" x14ac:dyDescent="0.3">
      <c r="A55" s="236" t="s">
        <v>103</v>
      </c>
      <c r="B55" s="158" t="s">
        <v>222</v>
      </c>
      <c r="C55" s="237">
        <v>24</v>
      </c>
      <c r="D55" s="237">
        <v>24</v>
      </c>
      <c r="E55" s="237">
        <v>24</v>
      </c>
      <c r="F55" s="237"/>
      <c r="G55" s="237">
        <v>20</v>
      </c>
      <c r="H55" s="237">
        <v>20</v>
      </c>
      <c r="I55" s="237">
        <v>20</v>
      </c>
    </row>
    <row r="56" spans="1:11" x14ac:dyDescent="0.3">
      <c r="A56" s="84" t="s">
        <v>4</v>
      </c>
      <c r="B56" s="238" t="s">
        <v>223</v>
      </c>
      <c r="C56" s="239">
        <v>24</v>
      </c>
      <c r="D56" s="239">
        <v>24</v>
      </c>
      <c r="E56" s="239">
        <v>26</v>
      </c>
      <c r="F56" s="239"/>
      <c r="G56" s="239">
        <v>26</v>
      </c>
      <c r="H56" s="239">
        <v>26</v>
      </c>
      <c r="I56" s="239">
        <v>26</v>
      </c>
    </row>
    <row r="57" spans="1:11" ht="15" thickBot="1" x14ac:dyDescent="0.35">
      <c r="A57" s="240" t="s">
        <v>6</v>
      </c>
      <c r="B57" s="234" t="s">
        <v>224</v>
      </c>
      <c r="C57" s="235">
        <v>0</v>
      </c>
      <c r="D57" s="235">
        <v>0</v>
      </c>
      <c r="E57" s="235">
        <v>0</v>
      </c>
      <c r="F57" s="235"/>
      <c r="G57" s="235">
        <v>0</v>
      </c>
      <c r="H57" s="235">
        <v>0</v>
      </c>
      <c r="I57" s="235">
        <v>0</v>
      </c>
    </row>
    <row r="58" spans="1:11" x14ac:dyDescent="0.3">
      <c r="A58" s="10"/>
      <c r="B58" s="10"/>
      <c r="C58" s="10"/>
      <c r="D58" s="10"/>
      <c r="E58" s="10"/>
      <c r="F58" s="10"/>
      <c r="G58" s="10"/>
      <c r="H58" s="10"/>
    </row>
    <row r="59" spans="1:11" x14ac:dyDescent="0.3">
      <c r="A59" s="10"/>
      <c r="B59" s="10"/>
      <c r="C59" s="10"/>
      <c r="D59" s="10"/>
      <c r="E59" s="10"/>
      <c r="F59" s="10"/>
      <c r="G59" s="10"/>
      <c r="H59" s="10"/>
    </row>
  </sheetData>
  <mergeCells count="3">
    <mergeCell ref="A1:E1"/>
    <mergeCell ref="A2:C2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B1116-A7C9-4420-819B-930E0D1C008E}">
  <dimension ref="A1:J52"/>
  <sheetViews>
    <sheetView topLeftCell="A16" workbookViewId="0">
      <selection activeCell="N31" sqref="N31"/>
    </sheetView>
  </sheetViews>
  <sheetFormatPr defaultRowHeight="14.4" x14ac:dyDescent="0.3"/>
  <cols>
    <col min="1" max="1" width="6.33203125" customWidth="1"/>
    <col min="2" max="2" width="45.109375" customWidth="1"/>
    <col min="3" max="4" width="0" hidden="1" customWidth="1"/>
    <col min="5" max="5" width="12.44140625" hidden="1" customWidth="1"/>
    <col min="6" max="6" width="0" hidden="1" customWidth="1"/>
    <col min="7" max="7" width="17.6640625" hidden="1" customWidth="1"/>
    <col min="8" max="8" width="16.5546875" customWidth="1"/>
    <col min="9" max="9" width="17.33203125" customWidth="1"/>
    <col min="10" max="10" width="10.88671875" bestFit="1" customWidth="1"/>
  </cols>
  <sheetData>
    <row r="1" spans="1:9" ht="15.75" customHeight="1" x14ac:dyDescent="0.3">
      <c r="A1" s="366"/>
      <c r="B1" s="366"/>
      <c r="C1" s="366"/>
      <c r="D1" s="366"/>
      <c r="E1" s="10"/>
      <c r="F1" s="10"/>
      <c r="G1" s="10"/>
      <c r="H1" s="10"/>
      <c r="I1" s="10"/>
    </row>
    <row r="2" spans="1:9" ht="15.75" customHeight="1" x14ac:dyDescent="0.3">
      <c r="A2" s="370" t="s">
        <v>291</v>
      </c>
      <c r="B2" s="370"/>
      <c r="C2" s="370"/>
      <c r="D2" s="365"/>
      <c r="E2" s="365"/>
      <c r="F2" s="365"/>
      <c r="G2" s="365"/>
      <c r="H2" s="10"/>
      <c r="I2" s="10"/>
    </row>
    <row r="3" spans="1:9" x14ac:dyDescent="0.3">
      <c r="A3" s="10"/>
      <c r="B3" s="366"/>
      <c r="C3" s="366"/>
      <c r="D3" s="10"/>
      <c r="E3" s="10"/>
      <c r="F3" s="10"/>
      <c r="G3" s="10"/>
      <c r="H3" s="10"/>
      <c r="I3" s="10"/>
    </row>
    <row r="4" spans="1:9" x14ac:dyDescent="0.3">
      <c r="A4" s="367"/>
      <c r="B4" s="369"/>
      <c r="C4" s="369"/>
      <c r="D4" s="369"/>
      <c r="E4" s="369"/>
      <c r="F4" s="10"/>
      <c r="G4" s="10"/>
      <c r="H4" s="10"/>
      <c r="I4" s="10"/>
    </row>
    <row r="5" spans="1:9" ht="40.5" customHeight="1" thickBot="1" x14ac:dyDescent="0.35">
      <c r="A5" s="10"/>
      <c r="B5" s="204"/>
      <c r="C5" s="10"/>
      <c r="D5" s="10"/>
      <c r="E5" s="10"/>
      <c r="F5" s="10"/>
      <c r="G5" s="71"/>
      <c r="H5" s="71"/>
      <c r="I5" s="71" t="s">
        <v>72</v>
      </c>
    </row>
    <row r="6" spans="1:9" ht="38.25" customHeight="1" thickBot="1" x14ac:dyDescent="0.35">
      <c r="A6" s="242" t="s">
        <v>12</v>
      </c>
      <c r="B6" s="246" t="s">
        <v>244</v>
      </c>
      <c r="C6" s="74" t="s">
        <v>81</v>
      </c>
      <c r="D6" s="75" t="s">
        <v>82</v>
      </c>
      <c r="E6" s="76" t="s">
        <v>83</v>
      </c>
      <c r="F6" s="76" t="s">
        <v>16</v>
      </c>
      <c r="G6" s="76" t="s">
        <v>321</v>
      </c>
      <c r="H6" s="76" t="str">
        <f>Önkormányzat!H5</f>
        <v>2025. évi módosított előírányzat</v>
      </c>
      <c r="I6" s="76" t="str">
        <f>Önkormányzat!I5</f>
        <v>2026. évi I.fordulós terv</v>
      </c>
    </row>
    <row r="7" spans="1:9" x14ac:dyDescent="0.3">
      <c r="A7" s="243"/>
      <c r="B7" s="247" t="s">
        <v>84</v>
      </c>
      <c r="C7" s="253">
        <f>'[1] Hivatal '!C7+'[1]Műv. Ház'!C7</f>
        <v>0</v>
      </c>
      <c r="D7" s="253">
        <f>'[1] Hivatal '!D7+'[1]Műv. Ház'!D7</f>
        <v>0</v>
      </c>
      <c r="E7" s="253">
        <f>'[1] Hivatal '!E7+'[1]Műv. Ház'!E7</f>
        <v>0</v>
      </c>
      <c r="F7" s="253"/>
      <c r="G7" s="253">
        <f>'[1] Hivatal '!G7+'[1]Műv. Ház'!G7</f>
        <v>0</v>
      </c>
      <c r="H7" s="253">
        <f>'[1] Hivatal '!H7+'[1]Műv. Ház'!H7</f>
        <v>0</v>
      </c>
      <c r="I7" s="253">
        <f>'[1] Hivatal '!I7+'[1]Műv. Ház'!I7</f>
        <v>0</v>
      </c>
    </row>
    <row r="8" spans="1:9" x14ac:dyDescent="0.3">
      <c r="A8" s="243"/>
      <c r="B8" s="247" t="s">
        <v>85</v>
      </c>
      <c r="C8" s="253">
        <f>'[1] Hivatal '!C8+'[1]Műv. Ház'!C8</f>
        <v>0</v>
      </c>
      <c r="D8" s="253">
        <f>'[1] Hivatal '!D8+'[1]Műv. Ház'!D8</f>
        <v>0</v>
      </c>
      <c r="E8" s="253">
        <f>'[1] Hivatal '!E8+'[1]Műv. Ház'!E8</f>
        <v>0</v>
      </c>
      <c r="F8" s="253"/>
      <c r="G8" s="253">
        <f>'[1] Hivatal '!G8+'[1]Műv. Ház'!G8</f>
        <v>0</v>
      </c>
      <c r="H8" s="253">
        <f>'[1] Hivatal '!H8+'[1]Műv. Ház'!H8</f>
        <v>0</v>
      </c>
      <c r="I8" s="253">
        <f>'[1] Hivatal '!I8+'[1]Műv. Ház'!I8</f>
        <v>0</v>
      </c>
    </row>
    <row r="9" spans="1:9" ht="27" x14ac:dyDescent="0.3">
      <c r="A9" s="92" t="s">
        <v>86</v>
      </c>
      <c r="B9" s="248" t="s">
        <v>87</v>
      </c>
      <c r="C9" s="253">
        <f>'[1] Hivatal '!C9+'[1]Műv. Ház'!C9</f>
        <v>0</v>
      </c>
      <c r="D9" s="253">
        <f>'[1] Hivatal '!D9+'[1]Műv. Ház'!D9</f>
        <v>0</v>
      </c>
      <c r="E9" s="253">
        <f>'[1] Hivatal '!E9+'[1]Műv. Ház'!E9</f>
        <v>0</v>
      </c>
      <c r="F9" s="253"/>
      <c r="G9" s="253">
        <f>'[1] Hivatal '!G9+'[1]Műv. Ház'!G9</f>
        <v>0</v>
      </c>
      <c r="H9" s="253">
        <f>'Balatonszemesi Közös Önk.Hiv.'!H9+'Latinovits Zoltán Műv.'!H9</f>
        <v>0</v>
      </c>
      <c r="I9" s="253">
        <f>'Balatonszemesi Közös Önk.Hiv.'!I9+'Latinovits Zoltán Műv.'!I9</f>
        <v>33000000</v>
      </c>
    </row>
    <row r="10" spans="1:9" ht="27" x14ac:dyDescent="0.3">
      <c r="A10" s="92" t="s">
        <v>91</v>
      </c>
      <c r="B10" s="248" t="s">
        <v>92</v>
      </c>
      <c r="C10" s="253">
        <f>'[1] Hivatal '!C10+'[1]Műv. Ház'!C10</f>
        <v>0</v>
      </c>
      <c r="D10" s="253">
        <f>'[1] Hivatal '!D10+'[1]Műv. Ház'!D10</f>
        <v>0</v>
      </c>
      <c r="E10" s="253">
        <f>'[1] Hivatal '!E10+'[1]Műv. Ház'!E10</f>
        <v>0</v>
      </c>
      <c r="F10" s="253"/>
      <c r="G10" s="253">
        <f>'[1] Hivatal '!G10+'[1]Műv. Ház'!G10</f>
        <v>0</v>
      </c>
      <c r="H10" s="253">
        <f>'[1] Hivatal '!H10+'[1]Műv. Ház'!H10</f>
        <v>0</v>
      </c>
      <c r="I10" s="253">
        <f>'[1] Hivatal '!I10+'[1]Műv. Ház'!I10</f>
        <v>0</v>
      </c>
    </row>
    <row r="11" spans="1:9" x14ac:dyDescent="0.3">
      <c r="A11" s="92" t="s">
        <v>96</v>
      </c>
      <c r="B11" s="97" t="s">
        <v>245</v>
      </c>
      <c r="C11" s="253">
        <f>'[1] Hivatal '!C11+'[1]Műv. Ház'!C11</f>
        <v>0</v>
      </c>
      <c r="D11" s="253">
        <f>'[1] Hivatal '!D11+'[1]Műv. Ház'!D11</f>
        <v>0</v>
      </c>
      <c r="E11" s="253">
        <f>'[1] Hivatal '!E11+'[1]Műv. Ház'!E11</f>
        <v>0</v>
      </c>
      <c r="F11" s="253"/>
      <c r="G11" s="253">
        <f>'[1] Hivatal '!G11+'[1]Műv. Ház'!G11</f>
        <v>0</v>
      </c>
      <c r="H11" s="253">
        <f>'[1] Hivatal '!H11+'[1]Műv. Ház'!H11</f>
        <v>0</v>
      </c>
      <c r="I11" s="253">
        <f>'[1] Hivatal '!I11+'[1]Műv. Ház'!I11</f>
        <v>0</v>
      </c>
    </row>
    <row r="12" spans="1:9" x14ac:dyDescent="0.3">
      <c r="A12" s="92" t="s">
        <v>101</v>
      </c>
      <c r="B12" s="97" t="s">
        <v>102</v>
      </c>
      <c r="C12" s="253">
        <f>'[1] Hivatal '!C12+'[1]Műv. Ház'!C12</f>
        <v>6850000</v>
      </c>
      <c r="D12" s="253">
        <f>'[1] Hivatal '!D12+'[1]Műv. Ház'!D12</f>
        <v>4000000</v>
      </c>
      <c r="E12" s="253">
        <f>'[1] Hivatal '!E12+'[1]Műv. Ház'!E12</f>
        <v>10850000</v>
      </c>
      <c r="F12" s="253"/>
      <c r="G12" s="253">
        <f>'Balatonszemesi Közös Önk.Hiv.'!G12+'Latinovits Zoltán Műv.'!G12</f>
        <v>6000000</v>
      </c>
      <c r="H12" s="253">
        <f>'Balatonszemesi Közös Önk.Hiv.'!H12+'Latinovits Zoltán Műv.'!H12</f>
        <v>7000000</v>
      </c>
      <c r="I12" s="253">
        <f>'Balatonszemesi Közös Önk.Hiv.'!I12+'Latinovits Zoltán Műv.'!I12</f>
        <v>2000000</v>
      </c>
    </row>
    <row r="13" spans="1:9" x14ac:dyDescent="0.3">
      <c r="A13" s="92" t="s">
        <v>103</v>
      </c>
      <c r="B13" s="97" t="s">
        <v>104</v>
      </c>
      <c r="C13" s="253">
        <f>'[1] Hivatal '!C13+'[1]Műv. Ház'!C13</f>
        <v>0</v>
      </c>
      <c r="D13" s="253">
        <f>'[1] Hivatal '!D13+'[1]Műv. Ház'!D13</f>
        <v>0</v>
      </c>
      <c r="E13" s="253">
        <f>'[1] Hivatal '!E13+'[1]Műv. Ház'!E13</f>
        <v>0</v>
      </c>
      <c r="F13" s="253"/>
      <c r="G13" s="253">
        <f>'[1] Hivatal '!G13+'[1]Műv. Ház'!G13</f>
        <v>0</v>
      </c>
      <c r="H13" s="253">
        <f>'[1] Hivatal '!H13+'[1]Műv. Ház'!H13</f>
        <v>0</v>
      </c>
      <c r="I13" s="253">
        <f>'[1] Hivatal '!I13+'[1]Műv. Ház'!I13</f>
        <v>0</v>
      </c>
    </row>
    <row r="14" spans="1:9" x14ac:dyDescent="0.3">
      <c r="A14" s="92" t="s">
        <v>105</v>
      </c>
      <c r="B14" s="97" t="s">
        <v>106</v>
      </c>
      <c r="C14" s="253">
        <f>'[1] Hivatal '!C14+'[1]Műv. Ház'!C14</f>
        <v>10965000</v>
      </c>
      <c r="D14" s="253">
        <f>'[1] Hivatal '!D14+'[1]Műv. Ház'!D14</f>
        <v>0</v>
      </c>
      <c r="E14" s="253">
        <f>'[1] Hivatal '!E14+'[1]Műv. Ház'!E14</f>
        <v>10965000</v>
      </c>
      <c r="F14" s="253"/>
      <c r="G14" s="253">
        <f>'[1] Hivatal '!G14+'[1]Műv. Ház'!G14</f>
        <v>10965000</v>
      </c>
      <c r="H14" s="253">
        <f>'Balatonszemesi Közös Önk.Hiv.'!H14+'Latinovits Zoltán Műv.'!H14</f>
        <v>2500000</v>
      </c>
      <c r="I14" s="253">
        <f>'Balatonszemesi Közös Önk.Hiv.'!I14+'Latinovits Zoltán Műv.'!I14</f>
        <v>5000000</v>
      </c>
    </row>
    <row r="15" spans="1:9" x14ac:dyDescent="0.3">
      <c r="A15" s="92" t="s">
        <v>107</v>
      </c>
      <c r="B15" s="97" t="s">
        <v>108</v>
      </c>
      <c r="C15" s="253">
        <f>'[1] Hivatal '!C15+'[1]Műv. Ház'!C15</f>
        <v>0</v>
      </c>
      <c r="D15" s="253">
        <f>'[1] Hivatal '!D15+'[1]Műv. Ház'!D15</f>
        <v>0</v>
      </c>
      <c r="E15" s="253">
        <f>'[1] Hivatal '!E15+'[1]Műv. Ház'!E15</f>
        <v>0</v>
      </c>
      <c r="F15" s="253"/>
      <c r="G15" s="253">
        <f>'[1] Hivatal '!G15+'[1]Műv. Ház'!G15</f>
        <v>0</v>
      </c>
      <c r="H15" s="253">
        <f>'[1] Hivatal '!H15+'[1]Műv. Ház'!H15</f>
        <v>0</v>
      </c>
      <c r="I15" s="253">
        <f>'[1] Hivatal '!I15+'[1]Műv. Ház'!I15</f>
        <v>0</v>
      </c>
    </row>
    <row r="16" spans="1:9" x14ac:dyDescent="0.3">
      <c r="A16" s="92" t="s">
        <v>109</v>
      </c>
      <c r="B16" s="99" t="s">
        <v>112</v>
      </c>
      <c r="C16" s="253">
        <f>'[1] Hivatal '!C16+'[1]Műv. Ház'!C16</f>
        <v>214195000</v>
      </c>
      <c r="D16" s="253">
        <f>'[1] Hivatal '!D16+'[1]Műv. Ház'!D16</f>
        <v>563145</v>
      </c>
      <c r="E16" s="253">
        <f>'[1] Hivatal '!E16+'[1]Műv. Ház'!E16</f>
        <v>214758145</v>
      </c>
      <c r="F16" s="253"/>
      <c r="G16" s="253">
        <f>'[1] Hivatal '!G16+'[1]Műv. Ház'!G16</f>
        <v>214758145</v>
      </c>
      <c r="H16" s="253">
        <f>H17+H18</f>
        <v>285633812</v>
      </c>
      <c r="I16" s="253">
        <f>I17+I18</f>
        <v>239000000</v>
      </c>
    </row>
    <row r="17" spans="1:10" x14ac:dyDescent="0.3">
      <c r="A17" s="224" t="s">
        <v>4</v>
      </c>
      <c r="B17" s="249" t="s">
        <v>246</v>
      </c>
      <c r="C17" s="253">
        <f>'[1] Hivatal '!C17+'[1]Műv. Ház'!C17</f>
        <v>211680318</v>
      </c>
      <c r="D17" s="253">
        <f>'[1] Hivatal '!D17+'[1]Műv. Ház'!D17</f>
        <v>-3457128</v>
      </c>
      <c r="E17" s="253">
        <f>SUM(C17:D17)</f>
        <v>208223190</v>
      </c>
      <c r="F17" s="253"/>
      <c r="G17" s="253">
        <f>SUM(E17:F17)</f>
        <v>208223190</v>
      </c>
      <c r="H17" s="253">
        <f>'Balatonszemesi Közös Önk.Hiv.'!H17+'Latinovits Zoltán Műv.'!H17</f>
        <v>282035355</v>
      </c>
      <c r="I17" s="253">
        <f>'Balatonszemesi Közös Önk.Hiv.'!I17+'Latinovits Zoltán Műv.'!I17</f>
        <v>235845272</v>
      </c>
      <c r="J17" s="10"/>
    </row>
    <row r="18" spans="1:10" x14ac:dyDescent="0.3">
      <c r="A18" s="224" t="s">
        <v>6</v>
      </c>
      <c r="B18" s="250" t="s">
        <v>247</v>
      </c>
      <c r="C18" s="253">
        <f>'[1] Hivatal '!C18+'[1]Műv. Ház'!C18</f>
        <v>2514682</v>
      </c>
      <c r="D18" s="253">
        <f>'[1] Hivatal '!D18+'[1]Műv. Ház'!D18</f>
        <v>4020273</v>
      </c>
      <c r="E18" s="253">
        <f>SUM(C18:D18)</f>
        <v>6534955</v>
      </c>
      <c r="F18" s="253"/>
      <c r="G18" s="253">
        <f>SUM(E18:F18)</f>
        <v>6534955</v>
      </c>
      <c r="H18" s="253">
        <f>'Balatonszemesi Közös Önk.Hiv.'!H18+'Latinovits Zoltán Műv.'!H18</f>
        <v>3598457</v>
      </c>
      <c r="I18" s="253">
        <f>'Balatonszemesi Közös Önk.Hiv.'!I18+'Latinovits Zoltán Műv.'!I18</f>
        <v>3154728</v>
      </c>
    </row>
    <row r="19" spans="1:10" ht="15" thickBot="1" x14ac:dyDescent="0.35">
      <c r="A19" s="208"/>
      <c r="B19" s="147"/>
      <c r="C19" s="283">
        <f>'[1] Hivatal '!C19+'[1]Műv. Ház'!C19</f>
        <v>0</v>
      </c>
      <c r="D19" s="283">
        <f>'[1] Hivatal '!D19+'[1]Műv. Ház'!D19</f>
        <v>0</v>
      </c>
      <c r="E19" s="283">
        <f>'[1] Hivatal '!E19+'[1]Műv. Ház'!E19</f>
        <v>0</v>
      </c>
      <c r="F19" s="283"/>
      <c r="G19" s="283">
        <f>'[1] Hivatal '!G19+'[1]Műv. Ház'!G19</f>
        <v>0</v>
      </c>
      <c r="H19" s="283">
        <f>'[1] Hivatal '!H19+'[1]Műv. Ház'!H19</f>
        <v>0</v>
      </c>
      <c r="I19" s="283">
        <f>'[1] Hivatal '!I19+'[1]Műv. Ház'!I19</f>
        <v>0</v>
      </c>
    </row>
    <row r="20" spans="1:10" ht="16.8" thickTop="1" thickBot="1" x14ac:dyDescent="0.35">
      <c r="A20" s="284" t="s">
        <v>233</v>
      </c>
      <c r="B20" s="285" t="s">
        <v>121</v>
      </c>
      <c r="C20" s="286">
        <f>'[1] Hivatal '!C20+'[1]Műv. Ház'!C20</f>
        <v>232010000</v>
      </c>
      <c r="D20" s="286">
        <f>'[1] Hivatal '!D20+'[1]Műv. Ház'!D20</f>
        <v>4563145</v>
      </c>
      <c r="E20" s="286">
        <f>'[1] Hivatal '!E20+'[1]Műv. Ház'!E20</f>
        <v>236573145</v>
      </c>
      <c r="F20" s="286">
        <v>0</v>
      </c>
      <c r="G20" s="286">
        <f>'[1] Hivatal '!G20+'[1]Műv. Ház'!G20</f>
        <v>236573145</v>
      </c>
      <c r="H20" s="286">
        <f>H9+H12+H14+H17+H18</f>
        <v>295133812</v>
      </c>
      <c r="I20" s="286">
        <f>I9+I12+I14+I17+I18</f>
        <v>279000000</v>
      </c>
    </row>
    <row r="21" spans="1:10" ht="15" thickTop="1" x14ac:dyDescent="0.3">
      <c r="A21" s="214"/>
      <c r="B21" s="114" t="s">
        <v>122</v>
      </c>
      <c r="C21" s="287">
        <f>'[1] Hivatal '!C21+'[1]Műv. Ház'!C21</f>
        <v>232010000</v>
      </c>
      <c r="D21" s="287">
        <f>'[1] Hivatal '!D21+'[1]Műv. Ház'!D21</f>
        <v>4563145</v>
      </c>
      <c r="E21" s="287">
        <f>'[1] Hivatal '!E21+'[1]Műv. Ház'!E21</f>
        <v>236573145</v>
      </c>
      <c r="F21" s="287"/>
      <c r="G21" s="287">
        <f>'[1] Hivatal '!G21+'[1]Műv. Ház'!G21</f>
        <v>236573145</v>
      </c>
      <c r="H21" s="287">
        <f>H20</f>
        <v>295133812</v>
      </c>
      <c r="I21" s="287">
        <f>I20</f>
        <v>279000000</v>
      </c>
    </row>
    <row r="22" spans="1:10" x14ac:dyDescent="0.3">
      <c r="A22" s="214"/>
      <c r="B22" s="114" t="s">
        <v>123</v>
      </c>
      <c r="C22" s="253">
        <f>'[1] Hivatal '!C22+'[1]Műv. Ház'!C22</f>
        <v>0</v>
      </c>
      <c r="D22" s="253">
        <f>'[1] Hivatal '!D22+'[1]Műv. Ház'!D22</f>
        <v>0</v>
      </c>
      <c r="E22" s="253">
        <f>'[1] Hivatal '!E22+'[1]Műv. Ház'!E22</f>
        <v>0</v>
      </c>
      <c r="F22" s="253"/>
      <c r="G22" s="253">
        <f>'[1] Hivatal '!G22+'[1]Műv. Ház'!G22</f>
        <v>0</v>
      </c>
      <c r="H22" s="253">
        <f>'[1] Hivatal '!H22+'[1]Műv. Ház'!H22</f>
        <v>0</v>
      </c>
      <c r="I22" s="253">
        <f>'[1] Hivatal '!I22+'[1]Műv. Ház'!I22</f>
        <v>0</v>
      </c>
    </row>
    <row r="23" spans="1:10" ht="15" thickBot="1" x14ac:dyDescent="0.35">
      <c r="A23" s="215"/>
      <c r="B23" s="216" t="s">
        <v>124</v>
      </c>
      <c r="C23" s="253">
        <f>'[1] Hivatal '!C23+'[1]Műv. Ház'!C23</f>
        <v>0</v>
      </c>
      <c r="D23" s="253">
        <f>'[1] Hivatal '!D23+'[1]Műv. Ház'!D23</f>
        <v>0</v>
      </c>
      <c r="E23" s="253">
        <f>'[1] Hivatal '!E23+'[1]Műv. Ház'!E23</f>
        <v>0</v>
      </c>
      <c r="F23" s="253"/>
      <c r="G23" s="253">
        <f>'[1] Hivatal '!G23+'[1]Műv. Ház'!G23</f>
        <v>0</v>
      </c>
      <c r="H23" s="253">
        <f>'[1] Hivatal '!H23+'[1]Műv. Ház'!H23</f>
        <v>0</v>
      </c>
      <c r="I23" s="253">
        <f>'[1] Hivatal '!I23+'[1]Műv. Ház'!I23</f>
        <v>0</v>
      </c>
    </row>
    <row r="24" spans="1:10" ht="15.6" x14ac:dyDescent="0.3">
      <c r="A24" s="217"/>
      <c r="B24" s="252"/>
      <c r="C24" s="258"/>
      <c r="D24" s="258"/>
      <c r="E24" s="258"/>
      <c r="F24" s="258"/>
      <c r="G24" s="258"/>
      <c r="H24" s="258"/>
      <c r="I24" s="258"/>
    </row>
    <row r="25" spans="1:10" ht="42.75" customHeight="1" thickBot="1" x14ac:dyDescent="0.35">
      <c r="A25" s="217"/>
      <c r="B25" s="114"/>
      <c r="C25" s="258"/>
      <c r="D25" s="258"/>
      <c r="E25" s="258"/>
      <c r="F25" s="258"/>
      <c r="G25" s="258"/>
      <c r="H25" s="258"/>
      <c r="I25" s="258"/>
    </row>
    <row r="26" spans="1:10" ht="46.5" customHeight="1" thickBot="1" x14ac:dyDescent="0.35">
      <c r="A26" s="242" t="s">
        <v>12</v>
      </c>
      <c r="B26" s="246" t="s">
        <v>234</v>
      </c>
      <c r="C26" s="74" t="s">
        <v>81</v>
      </c>
      <c r="D26" s="75" t="s">
        <v>82</v>
      </c>
      <c r="E26" s="76" t="s">
        <v>83</v>
      </c>
      <c r="F26" s="76" t="s">
        <v>16</v>
      </c>
      <c r="G26" s="76" t="str">
        <f>G6</f>
        <v xml:space="preserve">2024. évi módosított előirányzat </v>
      </c>
      <c r="H26" s="76" t="str">
        <f>H6</f>
        <v>2025. évi módosított előírányzat</v>
      </c>
      <c r="I26" s="76" t="str">
        <f>I6</f>
        <v>2026. évi I.fordulós terv</v>
      </c>
    </row>
    <row r="27" spans="1:10" x14ac:dyDescent="0.3">
      <c r="A27" s="92" t="s">
        <v>86</v>
      </c>
      <c r="B27" s="97" t="s">
        <v>199</v>
      </c>
      <c r="C27" s="253">
        <f>'[1] Hivatal '!C27+'[1]Műv. Ház'!C27</f>
        <v>228190000</v>
      </c>
      <c r="D27" s="253">
        <f>'[1] Hivatal '!D27+'[1]Műv. Ház'!D27</f>
        <v>4563145</v>
      </c>
      <c r="E27" s="253">
        <f>'[1] Hivatal '!E27+'[1]Műv. Ház'!E27</f>
        <v>232753145</v>
      </c>
      <c r="F27" s="253">
        <f>'[1] Hivatal '!F27+'[1]Műv. Ház'!F27</f>
        <v>0</v>
      </c>
      <c r="G27" s="253">
        <f>'[1] Hivatal '!G27+'[1]Műv. Ház'!G27</f>
        <v>232753145</v>
      </c>
      <c r="H27" s="253">
        <f>H28+H29+H31+H32</f>
        <v>196933812</v>
      </c>
      <c r="I27" s="253">
        <f>I28+I29+I31+I32</f>
        <v>220000000</v>
      </c>
    </row>
    <row r="28" spans="1:10" x14ac:dyDescent="0.3">
      <c r="A28" s="219" t="s">
        <v>4</v>
      </c>
      <c r="B28" s="220" t="s">
        <v>200</v>
      </c>
      <c r="C28" s="253">
        <f>'[1] Hivatal '!C28+'[1]Műv. Ház'!C28</f>
        <v>144300000</v>
      </c>
      <c r="D28" s="253">
        <f>'[1] Hivatal '!D28+'[1]Műv. Ház'!D28</f>
        <v>563145</v>
      </c>
      <c r="E28" s="253">
        <f>'[1] Hivatal '!E28+'[1]Műv. Ház'!E28</f>
        <v>144863145</v>
      </c>
      <c r="F28" s="253"/>
      <c r="G28" s="253">
        <f>'Balatonszemesi Közös Önk.Hiv.'!G28+'Latinovits Zoltán Műv.'!G28</f>
        <v>148220791</v>
      </c>
      <c r="H28" s="253">
        <f>'Balatonszemesi Közös Önk.Hiv.'!H28+'Latinovits Zoltán Műv.'!H28</f>
        <v>171433812</v>
      </c>
      <c r="I28" s="253">
        <f>'Balatonszemesi Közös Önk.Hiv.'!I28+'Latinovits Zoltán Műv.'!I28</f>
        <v>192000000</v>
      </c>
    </row>
    <row r="29" spans="1:10" x14ac:dyDescent="0.3">
      <c r="A29" s="219" t="s">
        <v>6</v>
      </c>
      <c r="B29" s="101" t="s">
        <v>201</v>
      </c>
      <c r="C29" s="253">
        <f>'[1] Hivatal '!C29+'[1]Műv. Ház'!C29</f>
        <v>21000000</v>
      </c>
      <c r="D29" s="253">
        <f>'[1] Hivatal '!D29+'[1]Műv. Ház'!D29</f>
        <v>0</v>
      </c>
      <c r="E29" s="253">
        <f>'[1] Hivatal '!E29+'[1]Műv. Ház'!E29</f>
        <v>21000000</v>
      </c>
      <c r="F29" s="253"/>
      <c r="G29" s="253">
        <f>'Balatonszemesi Közös Önk.Hiv.'!G29+'Latinovits Zoltán Műv.'!G29</f>
        <v>21700000</v>
      </c>
      <c r="H29" s="253">
        <f>'Balatonszemesi Közös Önk.Hiv.'!H29+'Latinovits Zoltán Műv.'!H29</f>
        <v>25500000</v>
      </c>
      <c r="I29" s="253">
        <f>'Balatonszemesi Közös Önk.Hiv.'!I29+'Latinovits Zoltán Műv.'!I29</f>
        <v>28000000</v>
      </c>
    </row>
    <row r="30" spans="1:10" x14ac:dyDescent="0.3">
      <c r="A30" s="219" t="s">
        <v>7</v>
      </c>
      <c r="B30" s="101" t="s">
        <v>202</v>
      </c>
      <c r="C30" s="253">
        <f>'[1] Hivatal '!C30+'[1]Műv. Ház'!C30</f>
        <v>62890000</v>
      </c>
      <c r="D30" s="253">
        <f>'[1] Hivatal '!D30+'[1]Műv. Ház'!D30</f>
        <v>4000000</v>
      </c>
      <c r="E30" s="253">
        <f>'[1] Hivatal '!E30+'[1]Műv. Ház'!E30</f>
        <v>66890000</v>
      </c>
      <c r="F30" s="253">
        <f>'[1] Hivatal '!F30+'[1]Műv. Ház'!F30</f>
        <v>-904636</v>
      </c>
      <c r="G30" s="253">
        <f>'Balatonszemesi Közös Önk.Hiv.'!G30+'Latinovits Zoltán Műv.'!G30</f>
        <v>79883116</v>
      </c>
      <c r="H30" s="253">
        <f>'Balatonszemesi Közös Önk.Hiv.'!H30+'Latinovits Zoltán Műv.'!H30</f>
        <v>97000000</v>
      </c>
      <c r="I30" s="253">
        <f>'Balatonszemesi Közös Önk.Hiv.'!I30+'Latinovits Zoltán Műv.'!I30</f>
        <v>53000000</v>
      </c>
      <c r="J30" s="10"/>
    </row>
    <row r="31" spans="1:10" x14ac:dyDescent="0.3">
      <c r="A31" s="219" t="s">
        <v>203</v>
      </c>
      <c r="B31" s="101" t="s">
        <v>204</v>
      </c>
      <c r="C31" s="253">
        <f>'[1] Hivatal '!C31+'[1]Műv. Ház'!C31</f>
        <v>0</v>
      </c>
      <c r="D31" s="253">
        <f>'[1] Hivatal '!D31+'[1]Műv. Ház'!D31</f>
        <v>0</v>
      </c>
      <c r="E31" s="253">
        <f>'[1] Hivatal '!E31+'[1]Műv. Ház'!E31</f>
        <v>0</v>
      </c>
      <c r="F31" s="253"/>
      <c r="G31" s="253">
        <f>'[1] Hivatal '!G31+'[1]Műv. Ház'!G31</f>
        <v>0</v>
      </c>
      <c r="H31" s="253">
        <f>'[1] Hivatal '!H31+'[1]Műv. Ház'!H31</f>
        <v>0</v>
      </c>
      <c r="I31" s="253">
        <f>'[1] Hivatal '!I31+'[1]Műv. Ház'!I31</f>
        <v>0</v>
      </c>
    </row>
    <row r="32" spans="1:10" x14ac:dyDescent="0.3">
      <c r="A32" s="219" t="s">
        <v>205</v>
      </c>
      <c r="B32" s="101" t="s">
        <v>206</v>
      </c>
      <c r="C32" s="253">
        <f>'[1] Hivatal '!C32+'[1]Műv. Ház'!C32</f>
        <v>0</v>
      </c>
      <c r="D32" s="253">
        <f>'[1] Hivatal '!D32+'[1]Műv. Ház'!D32</f>
        <v>0</v>
      </c>
      <c r="E32" s="253">
        <f>'[1] Hivatal '!E32+'[1]Műv. Ház'!E32</f>
        <v>0</v>
      </c>
      <c r="F32" s="253">
        <f>'[1] Hivatal '!F32+'[1]Műv. Ház'!F32</f>
        <v>904636</v>
      </c>
      <c r="G32" s="253">
        <f>'[1] Hivatal '!G32+'[1]Műv. Ház'!G32</f>
        <v>904636</v>
      </c>
      <c r="H32" s="253">
        <f>'[1] Hivatal '!H32+'[1]Műv. Ház'!H32</f>
        <v>0</v>
      </c>
      <c r="I32" s="253">
        <f>'[1] Hivatal '!I32+'[1]Műv. Ház'!I32</f>
        <v>0</v>
      </c>
    </row>
    <row r="33" spans="1:9" x14ac:dyDescent="0.3">
      <c r="A33" s="222" t="s">
        <v>114</v>
      </c>
      <c r="B33" s="90" t="s">
        <v>207</v>
      </c>
      <c r="C33" s="253">
        <f>'[1] Hivatal '!C33+'[1]Műv. Ház'!C33</f>
        <v>0</v>
      </c>
      <c r="D33" s="253">
        <f>'[1] Hivatal '!D33+'[1]Műv. Ház'!D33</f>
        <v>0</v>
      </c>
      <c r="E33" s="253">
        <f>'[1] Hivatal '!E33+'[1]Műv. Ház'!E33</f>
        <v>0</v>
      </c>
      <c r="F33" s="253">
        <f>'[1] Hivatal '!F33+'[1]Műv. Ház'!F33</f>
        <v>904636</v>
      </c>
      <c r="G33" s="253">
        <f>'[1] Hivatal '!G33+'[1]Műv. Ház'!G33</f>
        <v>904636</v>
      </c>
      <c r="H33" s="253">
        <f>'[1] Hivatal '!H33+'[1]Műv. Ház'!H33</f>
        <v>0</v>
      </c>
      <c r="I33" s="253">
        <f>'[1] Hivatal '!I33+'[1]Műv. Ház'!I33</f>
        <v>0</v>
      </c>
    </row>
    <row r="34" spans="1:9" x14ac:dyDescent="0.3">
      <c r="A34" s="222" t="s">
        <v>116</v>
      </c>
      <c r="B34" s="90" t="s">
        <v>208</v>
      </c>
      <c r="C34" s="253">
        <f>'[1] Hivatal '!C34+'[1]Műv. Ház'!C34</f>
        <v>0</v>
      </c>
      <c r="D34" s="253">
        <f>'[1] Hivatal '!D34+'[1]Műv. Ház'!D34</f>
        <v>0</v>
      </c>
      <c r="E34" s="253">
        <f>'[1] Hivatal '!E34+'[1]Műv. Ház'!E34</f>
        <v>0</v>
      </c>
      <c r="F34" s="253"/>
      <c r="G34" s="253">
        <f>'[1] Hivatal '!G34+'[1]Műv. Ház'!G34</f>
        <v>0</v>
      </c>
      <c r="H34" s="253">
        <f>'[1] Hivatal '!H34+'[1]Műv. Ház'!H34</f>
        <v>0</v>
      </c>
      <c r="I34" s="253">
        <f>'[1] Hivatal '!I34+'[1]Műv. Ház'!I34</f>
        <v>0</v>
      </c>
    </row>
    <row r="35" spans="1:9" x14ac:dyDescent="0.3">
      <c r="A35" s="92" t="s">
        <v>91</v>
      </c>
      <c r="B35" s="97" t="s">
        <v>214</v>
      </c>
      <c r="C35" s="253">
        <f>'[1] Hivatal '!C35+'[1]Műv. Ház'!C35</f>
        <v>3820000</v>
      </c>
      <c r="D35" s="253">
        <f>'[1] Hivatal '!D35+'[1]Műv. Ház'!D35</f>
        <v>0</v>
      </c>
      <c r="E35" s="253">
        <f>'[1] Hivatal '!E35+'[1]Műv. Ház'!E35</f>
        <v>3820000</v>
      </c>
      <c r="F35" s="253"/>
      <c r="G35" s="253">
        <f>'[1] Hivatal '!G35+'[1]Műv. Ház'!G35</f>
        <v>3820000</v>
      </c>
      <c r="H35" s="253">
        <f>SUM(H36:H37)</f>
        <v>1200000</v>
      </c>
      <c r="I35" s="253">
        <f>SUM(I36:I37)</f>
        <v>6000000</v>
      </c>
    </row>
    <row r="36" spans="1:9" x14ac:dyDescent="0.3">
      <c r="A36" s="219" t="s">
        <v>4</v>
      </c>
      <c r="B36" s="101" t="s">
        <v>215</v>
      </c>
      <c r="C36" s="253">
        <f>'[1] Hivatal '!C36+'[1]Műv. Ház'!C36</f>
        <v>3820000</v>
      </c>
      <c r="D36" s="253">
        <f>'[1] Hivatal '!D36+'[1]Műv. Ház'!D36</f>
        <v>0</v>
      </c>
      <c r="E36" s="253">
        <f>'[1] Hivatal '!E36+'[1]Műv. Ház'!E36</f>
        <v>3820000</v>
      </c>
      <c r="F36" s="253"/>
      <c r="G36" s="253">
        <f>'[1] Hivatal '!G36+'[1]Műv. Ház'!G36</f>
        <v>3820000</v>
      </c>
      <c r="H36" s="253">
        <f>'Balatonszemesi Közös Önk.Hiv.'!H36+'Latinovits Zoltán Műv.'!H36</f>
        <v>1200000</v>
      </c>
      <c r="I36" s="253">
        <f>'Balatonszemesi Közös Önk.Hiv.'!I36+'Latinovits Zoltán Műv.'!I36</f>
        <v>6000000</v>
      </c>
    </row>
    <row r="37" spans="1:9" x14ac:dyDescent="0.3">
      <c r="A37" s="219" t="s">
        <v>6</v>
      </c>
      <c r="B37" s="101" t="s">
        <v>216</v>
      </c>
      <c r="C37" s="253">
        <f>'[1] Hivatal '!C37+'[1]Műv. Ház'!C37</f>
        <v>0</v>
      </c>
      <c r="D37" s="253">
        <f>'[1] Hivatal '!D37+'[1]Műv. Ház'!D37</f>
        <v>0</v>
      </c>
      <c r="E37" s="253">
        <f>'[1] Hivatal '!E37+'[1]Műv. Ház'!E37</f>
        <v>0</v>
      </c>
      <c r="F37" s="253"/>
      <c r="G37" s="253">
        <f>'Latinovits Zoltán Műv.'!G36</f>
        <v>1185075</v>
      </c>
      <c r="H37" s="253">
        <f>'Balatonszemesi Közös Önk.Hiv.'!H37+'Latinovits Zoltán Műv.'!H37</f>
        <v>0</v>
      </c>
      <c r="I37" s="253">
        <f>'Balatonszemesi Közös Önk.Hiv.'!I37+'Latinovits Zoltán Műv.'!I37</f>
        <v>0</v>
      </c>
    </row>
    <row r="38" spans="1:9" x14ac:dyDescent="0.3">
      <c r="A38" s="219" t="s">
        <v>7</v>
      </c>
      <c r="B38" s="220" t="s">
        <v>237</v>
      </c>
      <c r="C38" s="253">
        <f>'[1] Hivatal '!C38+'[1]Műv. Ház'!C38</f>
        <v>0</v>
      </c>
      <c r="D38" s="253">
        <f>'[1] Hivatal '!D38+'[1]Műv. Ház'!D38</f>
        <v>0</v>
      </c>
      <c r="E38" s="253">
        <f>'[1] Hivatal '!E38+'[1]Műv. Ház'!E38</f>
        <v>0</v>
      </c>
      <c r="F38" s="253"/>
      <c r="G38" s="253">
        <f>'[1] Hivatal '!G38+'[1]Műv. Ház'!G38</f>
        <v>0</v>
      </c>
      <c r="H38" s="253">
        <f>'[1] Hivatal '!H38+'[1]Műv. Ház'!H38</f>
        <v>0</v>
      </c>
      <c r="I38" s="253">
        <f>'[1] Hivatal '!I38+'[1]Műv. Ház'!I38</f>
        <v>0</v>
      </c>
    </row>
    <row r="39" spans="1:9" ht="15" thickBot="1" x14ac:dyDescent="0.35">
      <c r="A39" s="208" t="s">
        <v>96</v>
      </c>
      <c r="B39" s="288" t="s">
        <v>218</v>
      </c>
      <c r="C39" s="253">
        <f>'[1] Hivatal '!C39+'[1]Műv. Ház'!C39</f>
        <v>0</v>
      </c>
      <c r="D39" s="253">
        <f>'[1] Hivatal '!D39+'[1]Műv. Ház'!D39</f>
        <v>0</v>
      </c>
      <c r="E39" s="283">
        <f>'[1] Hivatal '!E39+'[1]Műv. Ház'!E39</f>
        <v>0</v>
      </c>
      <c r="F39" s="283"/>
      <c r="G39" s="283">
        <f>'[1] Hivatal '!G39+'[1]Műv. Ház'!G39</f>
        <v>0</v>
      </c>
      <c r="H39" s="283">
        <f>'[1] Hivatal '!H39+'[1]Műv. Ház'!H39</f>
        <v>0</v>
      </c>
      <c r="I39" s="283">
        <f>'[1] Hivatal '!I39+'[1]Műv. Ház'!I39</f>
        <v>0</v>
      </c>
    </row>
    <row r="40" spans="1:9" ht="16.8" thickTop="1" thickBot="1" x14ac:dyDescent="0.35">
      <c r="A40" s="105" t="s">
        <v>101</v>
      </c>
      <c r="B40" s="73" t="s">
        <v>241</v>
      </c>
      <c r="C40" s="253">
        <f>'[1] Hivatal '!C40+'[1]Műv. Ház'!C40</f>
        <v>232010000</v>
      </c>
      <c r="D40" s="253">
        <f>'[1] Hivatal '!D40+'[1]Műv. Ház'!D40</f>
        <v>4563145</v>
      </c>
      <c r="E40" s="286">
        <f>'[1] Hivatal '!E40+'[1]Műv. Ház'!E40</f>
        <v>236573145</v>
      </c>
      <c r="F40" s="286">
        <v>0</v>
      </c>
      <c r="G40" s="286">
        <f>'[1] Hivatal '!G40+'[1]Műv. Ház'!G40</f>
        <v>236573145</v>
      </c>
      <c r="H40" s="286">
        <f>H28+H29+H30+H35</f>
        <v>295133812</v>
      </c>
      <c r="I40" s="286">
        <f>I28+I29+I30+I35</f>
        <v>279000000</v>
      </c>
    </row>
    <row r="41" spans="1:9" x14ac:dyDescent="0.3">
      <c r="A41" s="244" t="s">
        <v>4</v>
      </c>
      <c r="B41" s="176" t="s">
        <v>122</v>
      </c>
      <c r="C41" s="253">
        <f>'[1] Hivatal '!C41+'[1]Műv. Ház'!C41</f>
        <v>232010000</v>
      </c>
      <c r="D41" s="253">
        <f>'[1] Hivatal '!D41+'[1]Műv. Ház'!D41</f>
        <v>4563145</v>
      </c>
      <c r="E41" s="287">
        <f>'[1] Hivatal '!E41+'[1]Műv. Ház'!E41</f>
        <v>236573145</v>
      </c>
      <c r="F41" s="287"/>
      <c r="G41" s="287">
        <f>'[1] Hivatal '!G41+'[1]Műv. Ház'!G41</f>
        <v>236573145</v>
      </c>
      <c r="H41" s="287">
        <f>H40</f>
        <v>295133812</v>
      </c>
      <c r="I41" s="287">
        <f>I40</f>
        <v>279000000</v>
      </c>
    </row>
    <row r="42" spans="1:9" x14ac:dyDescent="0.3">
      <c r="A42" s="244" t="s">
        <v>6</v>
      </c>
      <c r="B42" s="101" t="s">
        <v>123</v>
      </c>
      <c r="C42" s="253">
        <f>'[1] Hivatal '!C42+'[1]Műv. Ház'!C42</f>
        <v>0</v>
      </c>
      <c r="D42" s="253">
        <f>'[1] Hivatal '!D42+'[1]Műv. Ház'!D42</f>
        <v>0</v>
      </c>
      <c r="E42" s="253">
        <f>'[1] Hivatal '!E42+'[1]Műv. Ház'!E42</f>
        <v>0</v>
      </c>
      <c r="F42" s="253"/>
      <c r="G42" s="253">
        <f>'[1] Hivatal '!G42+'[1]Műv. Ház'!G42</f>
        <v>0</v>
      </c>
      <c r="H42" s="253">
        <f>'[1] Hivatal '!H42+'[1]Műv. Ház'!H42</f>
        <v>0</v>
      </c>
      <c r="I42" s="253">
        <f>'[1] Hivatal '!I42+'[1]Műv. Ház'!I42</f>
        <v>0</v>
      </c>
    </row>
    <row r="43" spans="1:9" x14ac:dyDescent="0.3">
      <c r="A43" s="244" t="s">
        <v>7</v>
      </c>
      <c r="B43" s="101" t="s">
        <v>124</v>
      </c>
      <c r="C43" s="253">
        <f>'[1] Hivatal '!C43+'[1]Műv. Ház'!C43</f>
        <v>0</v>
      </c>
      <c r="D43" s="253">
        <f>'[1] Hivatal '!D43+'[1]Műv. Ház'!D43</f>
        <v>0</v>
      </c>
      <c r="E43" s="253">
        <f>'[1] Hivatal '!E43+'[1]Műv. Ház'!E43</f>
        <v>0</v>
      </c>
      <c r="F43" s="253"/>
      <c r="G43" s="253">
        <f>'[1] Hivatal '!G43+'[1]Műv. Ház'!G43</f>
        <v>0</v>
      </c>
      <c r="H43" s="253">
        <f>'[1] Hivatal '!H43+'[1]Műv. Ház'!H43</f>
        <v>0</v>
      </c>
      <c r="I43" s="253">
        <f>'[1] Hivatal '!I43+'[1]Műv. Ház'!I43</f>
        <v>0</v>
      </c>
    </row>
    <row r="44" spans="1:9" x14ac:dyDescent="0.3">
      <c r="A44" s="92" t="s">
        <v>103</v>
      </c>
      <c r="B44" s="97" t="s">
        <v>222</v>
      </c>
      <c r="C44" s="253">
        <f>'[1] Hivatal '!C44+'[1]Műv. Ház'!C44</f>
        <v>22</v>
      </c>
      <c r="D44" s="253">
        <f>'[1] Hivatal '!D44+'[1]Műv. Ház'!D44</f>
        <v>0</v>
      </c>
      <c r="E44" s="253">
        <f>'[1] Hivatal '!E44+'[1]Műv. Ház'!E44</f>
        <v>22</v>
      </c>
      <c r="F44" s="253"/>
      <c r="G44" s="253">
        <f>'[1] Hivatal '!G44+'[1]Műv. Ház'!G44</f>
        <v>22</v>
      </c>
      <c r="H44" s="253">
        <v>21</v>
      </c>
      <c r="I44" s="253">
        <v>21</v>
      </c>
    </row>
    <row r="45" spans="1:9" x14ac:dyDescent="0.3">
      <c r="A45" s="222" t="s">
        <v>4</v>
      </c>
      <c r="B45" s="220" t="s">
        <v>223</v>
      </c>
      <c r="C45" s="253">
        <f>'[1] Hivatal '!C45+'[1]Műv. Ház'!C45</f>
        <v>23</v>
      </c>
      <c r="D45" s="253">
        <f>'[1] Hivatal '!D45+'[1]Műv. Ház'!D45</f>
        <v>0</v>
      </c>
      <c r="E45" s="253">
        <f>'[1] Hivatal '!E45+'[1]Műv. Ház'!E45</f>
        <v>23</v>
      </c>
      <c r="F45" s="253"/>
      <c r="G45" s="253">
        <f>'[1] Hivatal '!G45+'[1]Műv. Ház'!G45</f>
        <v>23</v>
      </c>
      <c r="H45" s="253">
        <v>23</v>
      </c>
      <c r="I45" s="253">
        <v>23</v>
      </c>
    </row>
    <row r="46" spans="1:9" ht="15" thickBot="1" x14ac:dyDescent="0.35">
      <c r="A46" s="245" t="s">
        <v>6</v>
      </c>
      <c r="B46" s="110" t="s">
        <v>224</v>
      </c>
      <c r="C46" s="253">
        <f>'[1] Hivatal '!C46+'[1]Műv. Ház'!C46</f>
        <v>0</v>
      </c>
      <c r="D46" s="253">
        <f>'[1] Hivatal '!D46+'[1]Műv. Ház'!D46</f>
        <v>0</v>
      </c>
      <c r="E46" s="253">
        <f>'[1] Hivatal '!E46+'[1]Műv. Ház'!E46</f>
        <v>0</v>
      </c>
      <c r="F46" s="253"/>
      <c r="G46" s="253">
        <f>'[1] Hivatal '!G46+'[1]Műv. Ház'!G46</f>
        <v>0</v>
      </c>
      <c r="H46" s="253">
        <f>'[1] Hivatal '!H46+'[1]Műv. Ház'!H46</f>
        <v>0</v>
      </c>
      <c r="I46" s="253">
        <f>'[1] Hivatal '!I46+'[1]Műv. Ház'!I46</f>
        <v>0</v>
      </c>
    </row>
    <row r="47" spans="1:9" x14ac:dyDescent="0.3">
      <c r="A47" s="204"/>
      <c r="B47" s="114"/>
      <c r="C47" s="258"/>
      <c r="D47" s="10"/>
      <c r="E47" s="10"/>
      <c r="F47" s="10"/>
      <c r="G47" s="10"/>
      <c r="H47" s="10"/>
      <c r="I47" s="10"/>
    </row>
    <row r="48" spans="1:9" x14ac:dyDescent="0.3">
      <c r="A48" s="204"/>
      <c r="B48" s="10"/>
      <c r="C48" s="258"/>
      <c r="D48" s="10"/>
      <c r="E48" s="10"/>
      <c r="F48" s="10"/>
      <c r="G48" s="10"/>
      <c r="H48" s="10"/>
      <c r="I48" s="10"/>
    </row>
    <row r="49" spans="1:9" x14ac:dyDescent="0.3">
      <c r="A49" s="205"/>
      <c r="B49" s="289"/>
      <c r="C49" s="258"/>
      <c r="D49" s="10"/>
      <c r="E49" s="10"/>
      <c r="F49" s="10"/>
      <c r="G49" s="10"/>
      <c r="H49" s="10"/>
      <c r="I49" s="10"/>
    </row>
    <row r="50" spans="1:9" x14ac:dyDescent="0.3">
      <c r="A50" s="205"/>
      <c r="B50" s="289"/>
      <c r="C50" s="258"/>
      <c r="D50" s="10"/>
      <c r="E50" s="10"/>
      <c r="F50" s="10"/>
      <c r="G50" s="10"/>
      <c r="H50" s="10"/>
      <c r="I50" s="10"/>
    </row>
    <row r="51" spans="1:9" x14ac:dyDescent="0.3">
      <c r="A51" s="217"/>
      <c r="B51" s="217"/>
      <c r="C51" s="258"/>
      <c r="D51" s="10"/>
      <c r="E51" s="10"/>
      <c r="F51" s="10"/>
      <c r="G51" s="10"/>
      <c r="H51" s="10"/>
      <c r="I51" s="10"/>
    </row>
    <row r="52" spans="1:9" ht="15.6" x14ac:dyDescent="0.3">
      <c r="A52" s="217"/>
      <c r="B52" s="252"/>
      <c r="C52" s="258"/>
      <c r="D52" s="10"/>
      <c r="E52" s="10"/>
      <c r="F52" s="10"/>
      <c r="G52" s="10"/>
      <c r="H52" s="10"/>
      <c r="I52" s="10"/>
    </row>
  </sheetData>
  <mergeCells count="4">
    <mergeCell ref="A4:E4"/>
    <mergeCell ref="A1:D1"/>
    <mergeCell ref="A2:G2"/>
    <mergeCell ref="B3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54889-69D8-464B-B9EE-8F372B6CD6C4}">
  <dimension ref="A1:O49"/>
  <sheetViews>
    <sheetView topLeftCell="A19" workbookViewId="0">
      <selection activeCell="H40" sqref="H40:I40"/>
    </sheetView>
  </sheetViews>
  <sheetFormatPr defaultRowHeight="14.4" x14ac:dyDescent="0.3"/>
  <cols>
    <col min="1" max="1" width="6.6640625" customWidth="1"/>
    <col min="2" max="2" width="44.6640625" customWidth="1"/>
    <col min="3" max="4" width="0" hidden="1" customWidth="1"/>
    <col min="5" max="5" width="14.109375" hidden="1" customWidth="1"/>
    <col min="6" max="6" width="14.33203125" hidden="1" customWidth="1"/>
    <col min="7" max="7" width="18.6640625" hidden="1" customWidth="1"/>
    <col min="8" max="8" width="19.5546875" customWidth="1"/>
    <col min="9" max="9" width="18.44140625" customWidth="1"/>
    <col min="11" max="11" width="10.88671875" bestFit="1" customWidth="1"/>
    <col min="15" max="15" width="10.109375" bestFit="1" customWidth="1"/>
  </cols>
  <sheetData>
    <row r="1" spans="1:15" ht="15.6" x14ac:dyDescent="0.3">
      <c r="A1" s="371" t="s">
        <v>242</v>
      </c>
      <c r="B1" s="371"/>
      <c r="C1" s="371"/>
      <c r="D1" s="371"/>
      <c r="E1" s="365"/>
      <c r="F1" s="10"/>
      <c r="G1" s="10"/>
      <c r="H1" s="10"/>
    </row>
    <row r="2" spans="1:15" x14ac:dyDescent="0.3">
      <c r="A2" s="366"/>
      <c r="B2" s="366"/>
      <c r="C2" s="366"/>
      <c r="D2" s="10"/>
      <c r="E2" s="10"/>
      <c r="F2" s="10"/>
      <c r="G2" s="10"/>
      <c r="H2" s="10"/>
      <c r="O2" s="350"/>
    </row>
    <row r="3" spans="1:15" ht="15.6" x14ac:dyDescent="0.3">
      <c r="A3" s="364" t="s">
        <v>243</v>
      </c>
      <c r="B3" s="364"/>
      <c r="C3" s="364"/>
      <c r="D3" s="364"/>
      <c r="E3" s="365"/>
      <c r="F3" s="10"/>
      <c r="G3" s="10"/>
      <c r="H3" s="10"/>
      <c r="O3" s="10"/>
    </row>
    <row r="4" spans="1:15" x14ac:dyDescent="0.3">
      <c r="A4" s="367"/>
      <c r="B4" s="369"/>
      <c r="C4" s="369"/>
      <c r="D4" s="369"/>
      <c r="E4" s="369"/>
      <c r="F4" s="10"/>
      <c r="G4" s="10"/>
      <c r="H4" s="10"/>
      <c r="O4" s="258"/>
    </row>
    <row r="5" spans="1:15" ht="15" thickBot="1" x14ac:dyDescent="0.35">
      <c r="A5" s="10"/>
      <c r="B5" s="10"/>
      <c r="C5" s="10"/>
      <c r="D5" s="10"/>
      <c r="E5" s="71" t="s">
        <v>72</v>
      </c>
      <c r="F5" s="10"/>
      <c r="G5" s="71"/>
      <c r="H5" s="10"/>
      <c r="O5" s="351"/>
    </row>
    <row r="6" spans="1:15" ht="32.4" thickBot="1" x14ac:dyDescent="0.35">
      <c r="A6" s="242" t="s">
        <v>12</v>
      </c>
      <c r="B6" s="246" t="s">
        <v>244</v>
      </c>
      <c r="C6" s="74" t="s">
        <v>81</v>
      </c>
      <c r="D6" s="75" t="s">
        <v>82</v>
      </c>
      <c r="E6" s="76" t="s">
        <v>83</v>
      </c>
      <c r="F6" s="76" t="s">
        <v>16</v>
      </c>
      <c r="G6" s="76" t="s">
        <v>321</v>
      </c>
      <c r="H6" s="76" t="str">
        <f>Önkormányzat!H5</f>
        <v>2025. évi módosított előírányzat</v>
      </c>
      <c r="I6" s="76" t="str">
        <f>Önkormányzat!I5</f>
        <v>2026. évi I.fordulós terv</v>
      </c>
      <c r="O6" s="351"/>
    </row>
    <row r="7" spans="1:15" x14ac:dyDescent="0.3">
      <c r="A7" s="243"/>
      <c r="B7" s="247" t="s">
        <v>84</v>
      </c>
      <c r="C7" s="253"/>
      <c r="D7" s="253"/>
      <c r="E7" s="253"/>
      <c r="F7" s="253"/>
      <c r="G7" s="253"/>
      <c r="H7" s="253"/>
      <c r="I7" s="253"/>
      <c r="O7" s="351"/>
    </row>
    <row r="8" spans="1:15" x14ac:dyDescent="0.3">
      <c r="A8" s="243"/>
      <c r="B8" s="247" t="s">
        <v>85</v>
      </c>
      <c r="C8" s="253"/>
      <c r="D8" s="253"/>
      <c r="E8" s="253"/>
      <c r="F8" s="253"/>
      <c r="G8" s="253"/>
      <c r="H8" s="253"/>
      <c r="I8" s="253"/>
      <c r="O8" s="351"/>
    </row>
    <row r="9" spans="1:15" ht="27" x14ac:dyDescent="0.3">
      <c r="A9" s="92" t="s">
        <v>86</v>
      </c>
      <c r="B9" s="248" t="s">
        <v>288</v>
      </c>
      <c r="C9" s="253"/>
      <c r="D9" s="253"/>
      <c r="E9" s="253"/>
      <c r="F9" s="253"/>
      <c r="G9" s="253">
        <v>3000000</v>
      </c>
      <c r="H9" s="253"/>
      <c r="I9" s="253">
        <v>3000000</v>
      </c>
      <c r="O9" s="10"/>
    </row>
    <row r="10" spans="1:15" ht="27" x14ac:dyDescent="0.3">
      <c r="A10" s="92" t="s">
        <v>91</v>
      </c>
      <c r="B10" s="248" t="s">
        <v>92</v>
      </c>
      <c r="C10" s="253"/>
      <c r="D10" s="253"/>
      <c r="E10" s="253"/>
      <c r="F10" s="253"/>
      <c r="G10" s="253"/>
      <c r="H10" s="253"/>
      <c r="I10" s="253"/>
      <c r="O10" s="10"/>
    </row>
    <row r="11" spans="1:15" x14ac:dyDescent="0.3">
      <c r="A11" s="92" t="s">
        <v>96</v>
      </c>
      <c r="B11" s="97" t="s">
        <v>245</v>
      </c>
      <c r="C11" s="253"/>
      <c r="D11" s="253"/>
      <c r="E11" s="253"/>
      <c r="F11" s="253"/>
      <c r="G11" s="253"/>
      <c r="H11" s="253"/>
      <c r="I11" s="253"/>
      <c r="O11" s="10"/>
    </row>
    <row r="12" spans="1:15" x14ac:dyDescent="0.3">
      <c r="A12" s="92" t="s">
        <v>101</v>
      </c>
      <c r="B12" s="97" t="s">
        <v>102</v>
      </c>
      <c r="C12" s="253">
        <v>1000000</v>
      </c>
      <c r="D12" s="253"/>
      <c r="E12" s="253">
        <v>1000000</v>
      </c>
      <c r="F12" s="253"/>
      <c r="G12" s="253">
        <v>1000000</v>
      </c>
      <c r="H12" s="253">
        <v>1000000</v>
      </c>
      <c r="I12" s="253">
        <v>1000000</v>
      </c>
      <c r="O12" s="258"/>
    </row>
    <row r="13" spans="1:15" x14ac:dyDescent="0.3">
      <c r="A13" s="92" t="s">
        <v>103</v>
      </c>
      <c r="B13" s="97" t="s">
        <v>104</v>
      </c>
      <c r="C13" s="253"/>
      <c r="D13" s="253"/>
      <c r="E13" s="253"/>
      <c r="F13" s="253"/>
      <c r="G13" s="253"/>
      <c r="H13" s="253"/>
      <c r="I13" s="253"/>
      <c r="O13" s="351"/>
    </row>
    <row r="14" spans="1:15" ht="42" customHeight="1" x14ac:dyDescent="0.3">
      <c r="A14" s="92" t="s">
        <v>105</v>
      </c>
      <c r="B14" s="99" t="s">
        <v>106</v>
      </c>
      <c r="C14" s="253">
        <v>10965000</v>
      </c>
      <c r="D14" s="253"/>
      <c r="E14" s="253">
        <v>10965000</v>
      </c>
      <c r="F14" s="253"/>
      <c r="G14" s="253">
        <v>17181000</v>
      </c>
      <c r="H14" s="253">
        <v>2500000</v>
      </c>
      <c r="I14" s="253">
        <v>5000000</v>
      </c>
      <c r="O14" s="10"/>
    </row>
    <row r="15" spans="1:15" x14ac:dyDescent="0.3">
      <c r="A15" s="92" t="s">
        <v>107</v>
      </c>
      <c r="B15" s="97" t="s">
        <v>108</v>
      </c>
      <c r="C15" s="253"/>
      <c r="D15" s="253"/>
      <c r="E15" s="253"/>
      <c r="F15" s="253"/>
      <c r="G15" s="253"/>
      <c r="H15" s="253"/>
      <c r="I15" s="253"/>
      <c r="O15" s="10"/>
    </row>
    <row r="16" spans="1:15" ht="15.6" x14ac:dyDescent="0.3">
      <c r="A16" s="92" t="s">
        <v>109</v>
      </c>
      <c r="B16" s="99" t="s">
        <v>112</v>
      </c>
      <c r="C16" s="253">
        <f>C17+C18</f>
        <v>144035000</v>
      </c>
      <c r="D16" s="253">
        <f>D17+D18</f>
        <v>0</v>
      </c>
      <c r="E16" s="253">
        <f>E17+E18</f>
        <v>144035000</v>
      </c>
      <c r="F16" s="253"/>
      <c r="G16" s="253">
        <f>G17+G18</f>
        <v>134439791</v>
      </c>
      <c r="H16" s="253">
        <f>H17+H18</f>
        <v>169633812</v>
      </c>
      <c r="I16" s="253">
        <f>I17+I18</f>
        <v>189000000</v>
      </c>
      <c r="O16" s="252"/>
    </row>
    <row r="17" spans="1:15" x14ac:dyDescent="0.3">
      <c r="A17" s="224" t="s">
        <v>4</v>
      </c>
      <c r="B17" s="249" t="s">
        <v>246</v>
      </c>
      <c r="C17" s="254">
        <f>C40-C12-C14-C18</f>
        <v>142570534</v>
      </c>
      <c r="D17" s="254">
        <v>-3457128</v>
      </c>
      <c r="E17" s="254">
        <f>E40-E12-E14-E18</f>
        <v>139113406</v>
      </c>
      <c r="F17" s="254"/>
      <c r="G17" s="254">
        <v>133175212</v>
      </c>
      <c r="H17" s="254">
        <v>168056744</v>
      </c>
      <c r="I17" s="254">
        <v>187543010</v>
      </c>
      <c r="O17" s="10"/>
    </row>
    <row r="18" spans="1:15" x14ac:dyDescent="0.3">
      <c r="A18" s="224" t="s">
        <v>6</v>
      </c>
      <c r="B18" s="250" t="s">
        <v>247</v>
      </c>
      <c r="C18" s="253">
        <v>1464466</v>
      </c>
      <c r="D18" s="253">
        <v>3457128</v>
      </c>
      <c r="E18" s="253">
        <f>SUM(C18:D18)</f>
        <v>4921594</v>
      </c>
      <c r="F18" s="253"/>
      <c r="G18" s="253">
        <v>1264579</v>
      </c>
      <c r="H18" s="253">
        <v>1577068</v>
      </c>
      <c r="I18" s="253">
        <v>1456990</v>
      </c>
      <c r="O18" s="10"/>
    </row>
    <row r="19" spans="1:15" x14ac:dyDescent="0.3">
      <c r="A19" s="92"/>
      <c r="B19" s="90"/>
      <c r="C19" s="253"/>
      <c r="D19" s="253"/>
      <c r="E19" s="253"/>
      <c r="F19" s="253"/>
      <c r="G19" s="253"/>
      <c r="H19" s="253"/>
      <c r="I19" s="253"/>
      <c r="K19" s="10"/>
      <c r="O19" s="10"/>
    </row>
    <row r="20" spans="1:15" ht="16.2" thickBot="1" x14ac:dyDescent="0.35">
      <c r="A20" s="109" t="s">
        <v>233</v>
      </c>
      <c r="B20" s="251" t="s">
        <v>121</v>
      </c>
      <c r="C20" s="255">
        <f>C9+C10+C11+C12+C13+C14+C15+C16</f>
        <v>156000000</v>
      </c>
      <c r="D20" s="255">
        <f>D9+D10+D11+D12+D13+D14+D15+D16</f>
        <v>0</v>
      </c>
      <c r="E20" s="255">
        <f>E9+E10+E11+E12+E13+E14+E15+E16</f>
        <v>156000000</v>
      </c>
      <c r="F20" s="255"/>
      <c r="G20" s="255">
        <f>G9+G10+G11+G12+G13+G14+G15+G16</f>
        <v>155620791</v>
      </c>
      <c r="H20" s="255">
        <f>H16+H14+H12+H9</f>
        <v>173133812</v>
      </c>
      <c r="I20" s="255">
        <f>I16+I14+I12+I9</f>
        <v>198000000</v>
      </c>
      <c r="O20" s="10"/>
    </row>
    <row r="21" spans="1:15" x14ac:dyDescent="0.3">
      <c r="A21" s="211"/>
      <c r="B21" s="212" t="s">
        <v>122</v>
      </c>
      <c r="C21" s="256">
        <f>C20-C23</f>
        <v>156000000</v>
      </c>
      <c r="D21" s="256">
        <f>D20-D23</f>
        <v>0</v>
      </c>
      <c r="E21" s="256">
        <f>E20-E23</f>
        <v>156000000</v>
      </c>
      <c r="F21" s="256"/>
      <c r="G21" s="256">
        <f>G20-G23</f>
        <v>155620791</v>
      </c>
      <c r="H21" s="256">
        <f>H20-H23</f>
        <v>173133812</v>
      </c>
      <c r="I21" s="256">
        <f>I20-I23</f>
        <v>198000000</v>
      </c>
      <c r="O21" s="10"/>
    </row>
    <row r="22" spans="1:15" ht="15" thickBot="1" x14ac:dyDescent="0.35">
      <c r="A22" s="214"/>
      <c r="B22" s="114" t="s">
        <v>123</v>
      </c>
      <c r="C22" s="257"/>
      <c r="D22" s="257"/>
      <c r="E22" s="257"/>
      <c r="F22" s="257"/>
      <c r="G22" s="257"/>
      <c r="H22" s="257"/>
      <c r="I22" s="257"/>
      <c r="O22" s="350"/>
    </row>
    <row r="23" spans="1:15" ht="15" thickBot="1" x14ac:dyDescent="0.35">
      <c r="A23" s="215"/>
      <c r="B23" s="216" t="s">
        <v>124</v>
      </c>
      <c r="C23" s="257"/>
      <c r="D23" s="257"/>
      <c r="E23" s="257"/>
      <c r="F23" s="257"/>
      <c r="G23" s="257"/>
      <c r="H23" s="257"/>
      <c r="I23" s="257"/>
      <c r="O23" s="10"/>
    </row>
    <row r="24" spans="1:15" ht="15.6" x14ac:dyDescent="0.3">
      <c r="A24" s="217"/>
      <c r="B24" s="252"/>
      <c r="C24" s="258"/>
      <c r="D24" s="258"/>
      <c r="E24" s="258"/>
      <c r="F24" s="258"/>
      <c r="G24" s="258"/>
      <c r="H24" s="258"/>
      <c r="I24" s="258"/>
      <c r="O24" s="10"/>
    </row>
    <row r="25" spans="1:15" ht="15" thickBot="1" x14ac:dyDescent="0.35">
      <c r="A25" s="217"/>
      <c r="B25" s="114"/>
      <c r="C25" s="258"/>
      <c r="D25" s="258"/>
      <c r="E25" s="258"/>
      <c r="F25" s="258"/>
      <c r="G25" s="258"/>
      <c r="H25" s="258"/>
      <c r="I25" s="258"/>
      <c r="O25" s="10"/>
    </row>
    <row r="26" spans="1:15" ht="46.5" customHeight="1" thickBot="1" x14ac:dyDescent="0.35">
      <c r="A26" s="242" t="s">
        <v>12</v>
      </c>
      <c r="B26" s="246" t="s">
        <v>234</v>
      </c>
      <c r="C26" s="74" t="s">
        <v>81</v>
      </c>
      <c r="D26" s="75" t="s">
        <v>82</v>
      </c>
      <c r="E26" s="76" t="s">
        <v>83</v>
      </c>
      <c r="F26" s="76" t="s">
        <v>16</v>
      </c>
      <c r="G26" s="76" t="s">
        <v>321</v>
      </c>
      <c r="H26" s="76" t="str">
        <f>H6</f>
        <v>2025. évi módosított előírányzat</v>
      </c>
      <c r="I26" s="76" t="str">
        <f>I6</f>
        <v>2026. évi I.fordulós terv</v>
      </c>
      <c r="O26" s="10"/>
    </row>
    <row r="27" spans="1:15" x14ac:dyDescent="0.3">
      <c r="A27" s="92" t="s">
        <v>86</v>
      </c>
      <c r="B27" s="97" t="s">
        <v>199</v>
      </c>
      <c r="C27" s="253">
        <f>SUM(C28:C32)</f>
        <v>156000000</v>
      </c>
      <c r="D27" s="253">
        <f>SUM(D28:D32)</f>
        <v>0</v>
      </c>
      <c r="E27" s="253">
        <f>SUM(E28:E32)</f>
        <v>156000000</v>
      </c>
      <c r="F27" s="253">
        <v>0</v>
      </c>
      <c r="G27" s="253">
        <f>SUM(G28:G32)</f>
        <v>155620791</v>
      </c>
      <c r="H27" s="253">
        <f>SUM(H28:H32)</f>
        <v>172933812</v>
      </c>
      <c r="I27" s="253">
        <f>SUM(I28:I32)</f>
        <v>193000000</v>
      </c>
      <c r="O27" s="10"/>
    </row>
    <row r="28" spans="1:15" x14ac:dyDescent="0.3">
      <c r="A28" s="219" t="s">
        <v>4</v>
      </c>
      <c r="B28" s="220" t="s">
        <v>200</v>
      </c>
      <c r="C28" s="254">
        <v>120000000</v>
      </c>
      <c r="D28" s="254"/>
      <c r="E28" s="254">
        <v>120000000</v>
      </c>
      <c r="F28" s="254"/>
      <c r="G28" s="254">
        <v>123120791</v>
      </c>
      <c r="H28" s="254">
        <v>138433812</v>
      </c>
      <c r="I28" s="254">
        <v>156000000</v>
      </c>
      <c r="O28" s="10"/>
    </row>
    <row r="29" spans="1:15" x14ac:dyDescent="0.3">
      <c r="A29" s="219" t="s">
        <v>6</v>
      </c>
      <c r="B29" s="101" t="s">
        <v>201</v>
      </c>
      <c r="C29" s="254">
        <v>17000000</v>
      </c>
      <c r="D29" s="254"/>
      <c r="E29" s="254">
        <v>17000000</v>
      </c>
      <c r="F29" s="254"/>
      <c r="G29" s="254">
        <v>17500000</v>
      </c>
      <c r="H29" s="254">
        <v>18500000</v>
      </c>
      <c r="I29" s="254">
        <v>22000000</v>
      </c>
      <c r="O29" s="10"/>
    </row>
    <row r="30" spans="1:15" x14ac:dyDescent="0.3">
      <c r="A30" s="219" t="s">
        <v>7</v>
      </c>
      <c r="B30" s="101" t="s">
        <v>202</v>
      </c>
      <c r="C30" s="254">
        <v>19000000</v>
      </c>
      <c r="D30" s="254"/>
      <c r="E30" s="254">
        <v>19000000</v>
      </c>
      <c r="F30" s="254">
        <v>-686013</v>
      </c>
      <c r="G30" s="254">
        <v>15000000</v>
      </c>
      <c r="H30" s="254">
        <v>16000000</v>
      </c>
      <c r="I30" s="254">
        <v>15000000</v>
      </c>
      <c r="O30" s="10"/>
    </row>
    <row r="31" spans="1:15" x14ac:dyDescent="0.3">
      <c r="A31" s="219" t="s">
        <v>203</v>
      </c>
      <c r="B31" s="101" t="s">
        <v>204</v>
      </c>
      <c r="C31" s="86"/>
      <c r="D31" s="86"/>
      <c r="E31" s="86"/>
      <c r="F31" s="86"/>
      <c r="G31" s="86"/>
      <c r="H31" s="86"/>
      <c r="I31" s="86"/>
      <c r="O31" s="217"/>
    </row>
    <row r="32" spans="1:15" x14ac:dyDescent="0.3">
      <c r="A32" s="219" t="s">
        <v>205</v>
      </c>
      <c r="B32" s="101" t="s">
        <v>206</v>
      </c>
      <c r="C32" s="86">
        <f>C33+C34</f>
        <v>0</v>
      </c>
      <c r="D32" s="86">
        <f>D33+D34</f>
        <v>0</v>
      </c>
      <c r="E32" s="86">
        <f>E33+E34</f>
        <v>0</v>
      </c>
      <c r="F32" s="254">
        <v>686013</v>
      </c>
      <c r="G32" s="254">
        <f>G33+G34</f>
        <v>0</v>
      </c>
      <c r="H32" s="254">
        <f>H33+H34</f>
        <v>0</v>
      </c>
      <c r="I32" s="254">
        <f>I33+I34</f>
        <v>0</v>
      </c>
      <c r="O32" s="10"/>
    </row>
    <row r="33" spans="1:15" x14ac:dyDescent="0.3">
      <c r="A33" s="222" t="s">
        <v>114</v>
      </c>
      <c r="B33" s="90" t="s">
        <v>207</v>
      </c>
      <c r="C33" s="86"/>
      <c r="D33" s="86"/>
      <c r="E33" s="86"/>
      <c r="F33" s="86">
        <v>686013</v>
      </c>
      <c r="G33" s="86">
        <v>0</v>
      </c>
      <c r="H33" s="86"/>
      <c r="I33" s="86"/>
      <c r="O33" s="10"/>
    </row>
    <row r="34" spans="1:15" x14ac:dyDescent="0.3">
      <c r="A34" s="222" t="s">
        <v>116</v>
      </c>
      <c r="B34" s="90" t="s">
        <v>208</v>
      </c>
      <c r="C34" s="86"/>
      <c r="D34" s="86"/>
      <c r="E34" s="86"/>
      <c r="F34" s="86"/>
      <c r="G34" s="86"/>
      <c r="H34" s="86"/>
      <c r="I34" s="86"/>
      <c r="O34" s="10"/>
    </row>
    <row r="35" spans="1:15" x14ac:dyDescent="0.3">
      <c r="A35" s="92" t="s">
        <v>91</v>
      </c>
      <c r="B35" s="97" t="s">
        <v>214</v>
      </c>
      <c r="C35" s="93">
        <f>SUM(C36:C38)</f>
        <v>0</v>
      </c>
      <c r="D35" s="93">
        <f>SUM(D36:D38)</f>
        <v>0</v>
      </c>
      <c r="E35" s="93">
        <f>SUM(E36:E38)</f>
        <v>0</v>
      </c>
      <c r="F35" s="93"/>
      <c r="G35" s="93">
        <f>SUM(G36:G38)</f>
        <v>0</v>
      </c>
      <c r="H35" s="93">
        <f>SUM(H36:H38)</f>
        <v>200000</v>
      </c>
      <c r="I35" s="93">
        <f>SUM(I36:I38)</f>
        <v>5000000</v>
      </c>
      <c r="O35" s="10"/>
    </row>
    <row r="36" spans="1:15" ht="15.6" x14ac:dyDescent="0.3">
      <c r="A36" s="219" t="s">
        <v>4</v>
      </c>
      <c r="B36" s="101" t="s">
        <v>215</v>
      </c>
      <c r="C36" s="86"/>
      <c r="D36" s="86"/>
      <c r="E36" s="86"/>
      <c r="F36" s="86"/>
      <c r="G36" s="86"/>
      <c r="H36" s="86">
        <v>200000</v>
      </c>
      <c r="I36" s="86">
        <v>5000000</v>
      </c>
      <c r="O36" s="252"/>
    </row>
    <row r="37" spans="1:15" x14ac:dyDescent="0.3">
      <c r="A37" s="219" t="s">
        <v>6</v>
      </c>
      <c r="B37" s="101" t="s">
        <v>216</v>
      </c>
      <c r="C37" s="86"/>
      <c r="D37" s="86"/>
      <c r="E37" s="86"/>
      <c r="F37" s="86"/>
      <c r="G37" s="86"/>
      <c r="H37" s="86">
        <v>0</v>
      </c>
      <c r="I37" s="86">
        <v>0</v>
      </c>
      <c r="O37" s="10"/>
    </row>
    <row r="38" spans="1:15" x14ac:dyDescent="0.3">
      <c r="A38" s="219" t="s">
        <v>7</v>
      </c>
      <c r="B38" s="220" t="s">
        <v>237</v>
      </c>
      <c r="C38" s="86"/>
      <c r="D38" s="86"/>
      <c r="E38" s="86"/>
      <c r="F38" s="86"/>
      <c r="G38" s="86"/>
      <c r="H38" s="86"/>
      <c r="I38" s="86"/>
      <c r="O38" s="10"/>
    </row>
    <row r="39" spans="1:15" ht="16.2" thickBot="1" x14ac:dyDescent="0.35">
      <c r="A39" s="92" t="s">
        <v>96</v>
      </c>
      <c r="B39" s="97" t="s">
        <v>218</v>
      </c>
      <c r="C39" s="259"/>
      <c r="D39" s="259"/>
      <c r="E39" s="259"/>
      <c r="F39" s="259"/>
      <c r="G39" s="259"/>
      <c r="H39" s="259"/>
      <c r="I39" s="259"/>
      <c r="O39" s="10"/>
    </row>
    <row r="40" spans="1:15" ht="16.2" thickBot="1" x14ac:dyDescent="0.35">
      <c r="A40" s="105" t="s">
        <v>101</v>
      </c>
      <c r="B40" s="73" t="s">
        <v>241</v>
      </c>
      <c r="C40" s="106">
        <f>C27+C39+C35</f>
        <v>156000000</v>
      </c>
      <c r="D40" s="106">
        <f>D27+D39+D35</f>
        <v>0</v>
      </c>
      <c r="E40" s="106">
        <f>E27+E39+E35</f>
        <v>156000000</v>
      </c>
      <c r="F40" s="106">
        <v>0</v>
      </c>
      <c r="G40" s="106">
        <f>G27+G39+G35</f>
        <v>155620791</v>
      </c>
      <c r="H40" s="357">
        <f>H27+H39+H35</f>
        <v>173133812</v>
      </c>
      <c r="I40" s="357">
        <f>I27+I39+I35</f>
        <v>198000000</v>
      </c>
      <c r="O40" s="252"/>
    </row>
    <row r="41" spans="1:15" x14ac:dyDescent="0.3">
      <c r="A41" s="244" t="s">
        <v>4</v>
      </c>
      <c r="B41" s="176" t="s">
        <v>122</v>
      </c>
      <c r="C41" s="79">
        <f>C40-C43</f>
        <v>156000000</v>
      </c>
      <c r="D41" s="79"/>
      <c r="E41" s="79">
        <f>E40-E43</f>
        <v>156000000</v>
      </c>
      <c r="F41" s="79"/>
      <c r="G41" s="79">
        <f>G40-G43</f>
        <v>155620791</v>
      </c>
      <c r="H41" s="79">
        <f>H40-H43</f>
        <v>173133812</v>
      </c>
      <c r="I41" s="79">
        <f>I40-I43</f>
        <v>198000000</v>
      </c>
      <c r="O41" s="10"/>
    </row>
    <row r="42" spans="1:15" x14ac:dyDescent="0.3">
      <c r="A42" s="244" t="s">
        <v>6</v>
      </c>
      <c r="B42" s="101" t="s">
        <v>123</v>
      </c>
      <c r="C42" s="86"/>
      <c r="D42" s="86"/>
      <c r="E42" s="86"/>
      <c r="F42" s="86"/>
      <c r="G42" s="86"/>
      <c r="H42" s="86"/>
      <c r="I42" s="86"/>
      <c r="O42" s="10"/>
    </row>
    <row r="43" spans="1:15" x14ac:dyDescent="0.3">
      <c r="A43" s="244" t="s">
        <v>7</v>
      </c>
      <c r="B43" s="101" t="s">
        <v>124</v>
      </c>
      <c r="C43" s="86"/>
      <c r="D43" s="86"/>
      <c r="E43" s="86"/>
      <c r="F43" s="86"/>
      <c r="G43" s="86"/>
      <c r="H43" s="86"/>
      <c r="I43" s="86"/>
    </row>
    <row r="44" spans="1:15" ht="15.6" x14ac:dyDescent="0.3">
      <c r="A44" s="92" t="s">
        <v>103</v>
      </c>
      <c r="B44" s="97" t="s">
        <v>222</v>
      </c>
      <c r="C44" s="260">
        <f>C45+C46</f>
        <v>17</v>
      </c>
      <c r="D44" s="260"/>
      <c r="E44" s="260">
        <f>E45+E46</f>
        <v>17</v>
      </c>
      <c r="F44" s="260"/>
      <c r="G44" s="260">
        <v>16</v>
      </c>
      <c r="H44" s="260">
        <v>17</v>
      </c>
      <c r="I44" s="260">
        <v>17</v>
      </c>
    </row>
    <row r="45" spans="1:15" x14ac:dyDescent="0.3">
      <c r="A45" s="222" t="s">
        <v>4</v>
      </c>
      <c r="B45" s="220" t="s">
        <v>223</v>
      </c>
      <c r="C45" s="86">
        <v>17</v>
      </c>
      <c r="D45" s="86"/>
      <c r="E45" s="86">
        <v>17</v>
      </c>
      <c r="F45" s="86"/>
      <c r="G45" s="86">
        <v>17</v>
      </c>
      <c r="H45" s="86">
        <v>17</v>
      </c>
      <c r="I45" s="86">
        <v>17</v>
      </c>
    </row>
    <row r="46" spans="1:15" ht="15" thickBot="1" x14ac:dyDescent="0.35">
      <c r="A46" s="245" t="s">
        <v>6</v>
      </c>
      <c r="B46" s="110" t="s">
        <v>224</v>
      </c>
      <c r="C46" s="113">
        <v>0</v>
      </c>
      <c r="D46" s="113">
        <v>0</v>
      </c>
      <c r="E46" s="113">
        <v>0</v>
      </c>
      <c r="F46" s="113"/>
      <c r="G46" s="113">
        <v>0</v>
      </c>
      <c r="H46" s="113">
        <v>0</v>
      </c>
      <c r="I46" s="113">
        <v>0</v>
      </c>
    </row>
    <row r="47" spans="1:15" x14ac:dyDescent="0.3">
      <c r="A47" s="10"/>
      <c r="B47" s="10"/>
      <c r="C47" s="10"/>
      <c r="D47" s="10"/>
      <c r="E47" s="10"/>
      <c r="F47" s="10"/>
      <c r="G47" s="10"/>
      <c r="H47" s="10"/>
    </row>
    <row r="48" spans="1:15" x14ac:dyDescent="0.3">
      <c r="A48" s="10"/>
      <c r="B48" s="10"/>
      <c r="C48" s="10"/>
      <c r="D48" s="10"/>
      <c r="E48" s="10"/>
      <c r="F48" s="10"/>
      <c r="G48" s="10"/>
      <c r="H48" s="10"/>
    </row>
    <row r="49" spans="1:8" x14ac:dyDescent="0.3">
      <c r="A49" s="10"/>
      <c r="B49" s="10"/>
      <c r="C49" s="10"/>
      <c r="D49" s="10"/>
      <c r="E49" s="10"/>
      <c r="F49" s="10"/>
      <c r="G49" s="10"/>
      <c r="H49" s="10"/>
    </row>
  </sheetData>
  <mergeCells count="4">
    <mergeCell ref="A1:E1"/>
    <mergeCell ref="A2:C2"/>
    <mergeCell ref="A3:E3"/>
    <mergeCell ref="A4:E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07A1E-CA21-482F-8386-E3EFA7122A53}">
  <sheetPr>
    <pageSetUpPr fitToPage="1"/>
  </sheetPr>
  <dimension ref="A1:K48"/>
  <sheetViews>
    <sheetView tabSelected="1" topLeftCell="A16" workbookViewId="0">
      <selection activeCell="O31" sqref="O31"/>
    </sheetView>
  </sheetViews>
  <sheetFormatPr defaultRowHeight="14.4" x14ac:dyDescent="0.3"/>
  <cols>
    <col min="1" max="1" width="6.6640625" customWidth="1"/>
    <col min="2" max="2" width="46.5546875" customWidth="1"/>
    <col min="3" max="4" width="0" hidden="1" customWidth="1"/>
    <col min="5" max="5" width="12.6640625" hidden="1" customWidth="1"/>
    <col min="6" max="6" width="11.109375" hidden="1" customWidth="1"/>
    <col min="7" max="7" width="14.6640625" hidden="1" customWidth="1"/>
    <col min="8" max="8" width="15.33203125" customWidth="1"/>
    <col min="9" max="9" width="14.109375" bestFit="1" customWidth="1"/>
    <col min="10" max="11" width="9.88671875" bestFit="1" customWidth="1"/>
  </cols>
  <sheetData>
    <row r="1" spans="1:11" ht="15.6" x14ac:dyDescent="0.3">
      <c r="A1" s="371" t="s">
        <v>242</v>
      </c>
      <c r="B1" s="371"/>
      <c r="C1" s="371"/>
      <c r="D1" s="371"/>
      <c r="E1" s="365"/>
      <c r="F1" s="264"/>
      <c r="G1" s="264"/>
      <c r="H1" s="266"/>
    </row>
    <row r="2" spans="1:11" ht="15.6" x14ac:dyDescent="0.3">
      <c r="A2" s="371"/>
      <c r="B2" s="371"/>
      <c r="C2" s="371"/>
      <c r="D2" s="241"/>
      <c r="E2" s="241"/>
      <c r="F2" s="241"/>
      <c r="G2" s="241"/>
      <c r="H2" s="241"/>
    </row>
    <row r="3" spans="1:11" ht="30" customHeight="1" x14ac:dyDescent="0.3">
      <c r="A3" s="364" t="s">
        <v>248</v>
      </c>
      <c r="B3" s="364"/>
      <c r="C3" s="364"/>
      <c r="D3" s="364"/>
      <c r="E3" s="372"/>
      <c r="F3" s="265"/>
      <c r="G3" s="265"/>
      <c r="H3" s="267"/>
    </row>
    <row r="4" spans="1:11" x14ac:dyDescent="0.3">
      <c r="A4" s="10"/>
      <c r="B4" s="367"/>
      <c r="C4" s="368"/>
      <c r="D4" s="369"/>
      <c r="E4" s="369"/>
      <c r="F4" s="10"/>
      <c r="G4" s="10"/>
      <c r="H4" s="10"/>
    </row>
    <row r="5" spans="1:11" ht="15" thickBot="1" x14ac:dyDescent="0.35">
      <c r="A5" s="10"/>
      <c r="B5" s="10"/>
      <c r="C5" s="261"/>
      <c r="D5" s="10"/>
      <c r="E5" s="261" t="s">
        <v>72</v>
      </c>
      <c r="F5" s="10"/>
      <c r="G5" s="71"/>
      <c r="H5" s="71"/>
      <c r="I5" s="71" t="s">
        <v>72</v>
      </c>
    </row>
    <row r="6" spans="1:11" ht="42.75" customHeight="1" thickBot="1" x14ac:dyDescent="0.35">
      <c r="A6" s="242" t="s">
        <v>12</v>
      </c>
      <c r="B6" s="246" t="s">
        <v>244</v>
      </c>
      <c r="C6" s="74" t="s">
        <v>81</v>
      </c>
      <c r="D6" s="75" t="s">
        <v>82</v>
      </c>
      <c r="E6" s="76" t="s">
        <v>83</v>
      </c>
      <c r="F6" s="76" t="s">
        <v>16</v>
      </c>
      <c r="G6" s="76" t="s">
        <v>321</v>
      </c>
      <c r="H6" s="76" t="str">
        <f>Önkormányzat!H5</f>
        <v>2025. évi módosított előírányzat</v>
      </c>
      <c r="I6" s="76" t="str">
        <f>Önkormányzat!I5</f>
        <v>2026. évi I.fordulós terv</v>
      </c>
    </row>
    <row r="7" spans="1:11" x14ac:dyDescent="0.3">
      <c r="A7" s="243"/>
      <c r="B7" s="247" t="s">
        <v>84</v>
      </c>
      <c r="C7" s="253"/>
      <c r="D7" s="253"/>
      <c r="E7" s="253"/>
      <c r="F7" s="253"/>
      <c r="G7" s="253"/>
      <c r="H7" s="253"/>
      <c r="I7" s="253"/>
    </row>
    <row r="8" spans="1:11" x14ac:dyDescent="0.3">
      <c r="A8" s="243"/>
      <c r="B8" s="247" t="s">
        <v>85</v>
      </c>
      <c r="C8" s="253"/>
      <c r="D8" s="253"/>
      <c r="E8" s="253"/>
      <c r="F8" s="253"/>
      <c r="G8" s="253"/>
      <c r="H8" s="253"/>
      <c r="I8" s="253"/>
    </row>
    <row r="9" spans="1:11" ht="27" x14ac:dyDescent="0.3">
      <c r="A9" s="92" t="s">
        <v>86</v>
      </c>
      <c r="B9" s="248" t="s">
        <v>87</v>
      </c>
      <c r="C9" s="253"/>
      <c r="D9" s="253"/>
      <c r="E9" s="253"/>
      <c r="F9" s="253"/>
      <c r="G9" s="253"/>
      <c r="H9" s="253"/>
      <c r="I9" s="253">
        <v>30000000</v>
      </c>
    </row>
    <row r="10" spans="1:11" ht="27" x14ac:dyDescent="0.3">
      <c r="A10" s="92" t="s">
        <v>91</v>
      </c>
      <c r="B10" s="248" t="s">
        <v>92</v>
      </c>
      <c r="C10" s="253"/>
      <c r="D10" s="253"/>
      <c r="E10" s="253"/>
      <c r="F10" s="253"/>
      <c r="G10" s="253"/>
      <c r="H10" s="253"/>
      <c r="I10" s="253"/>
    </row>
    <row r="11" spans="1:11" x14ac:dyDescent="0.3">
      <c r="A11" s="92" t="s">
        <v>96</v>
      </c>
      <c r="B11" s="97" t="s">
        <v>245</v>
      </c>
      <c r="C11" s="253"/>
      <c r="D11" s="253"/>
      <c r="E11" s="253"/>
      <c r="F11" s="253"/>
      <c r="G11" s="253"/>
      <c r="H11" s="253"/>
      <c r="I11" s="253"/>
    </row>
    <row r="12" spans="1:11" x14ac:dyDescent="0.3">
      <c r="A12" s="92" t="s">
        <v>101</v>
      </c>
      <c r="B12" s="97" t="s">
        <v>102</v>
      </c>
      <c r="C12" s="253">
        <v>5850000</v>
      </c>
      <c r="D12" s="253">
        <v>4000000</v>
      </c>
      <c r="E12" s="253">
        <f>SUM(C12:D12)</f>
        <v>9850000</v>
      </c>
      <c r="F12" s="253"/>
      <c r="G12" s="253">
        <v>5000000</v>
      </c>
      <c r="H12" s="329">
        <v>6000000</v>
      </c>
      <c r="I12" s="329">
        <v>1000000</v>
      </c>
    </row>
    <row r="13" spans="1:11" x14ac:dyDescent="0.3">
      <c r="A13" s="92" t="s">
        <v>103</v>
      </c>
      <c r="B13" s="97" t="s">
        <v>104</v>
      </c>
      <c r="C13" s="253"/>
      <c r="D13" s="253"/>
      <c r="E13" s="253"/>
      <c r="F13" s="253"/>
      <c r="G13" s="253"/>
      <c r="H13" s="253"/>
      <c r="I13" s="253"/>
    </row>
    <row r="14" spans="1:11" x14ac:dyDescent="0.3">
      <c r="A14" s="92" t="s">
        <v>105</v>
      </c>
      <c r="B14" s="97" t="s">
        <v>106</v>
      </c>
      <c r="C14" s="253"/>
      <c r="D14" s="253"/>
      <c r="E14" s="253"/>
      <c r="F14" s="253"/>
      <c r="G14" s="253"/>
      <c r="H14" s="253"/>
      <c r="I14" s="253"/>
    </row>
    <row r="15" spans="1:11" x14ac:dyDescent="0.3">
      <c r="A15" s="92" t="s">
        <v>107</v>
      </c>
      <c r="B15" s="97" t="s">
        <v>108</v>
      </c>
      <c r="C15" s="253"/>
      <c r="D15" s="253"/>
      <c r="E15" s="253"/>
      <c r="F15" s="253"/>
      <c r="G15" s="253"/>
      <c r="H15" s="253"/>
      <c r="I15" s="253"/>
    </row>
    <row r="16" spans="1:11" x14ac:dyDescent="0.3">
      <c r="A16" s="92" t="s">
        <v>109</v>
      </c>
      <c r="B16" s="99" t="s">
        <v>112</v>
      </c>
      <c r="C16" s="253">
        <f>C17+C18</f>
        <v>70160000</v>
      </c>
      <c r="D16" s="253">
        <f>D17+D18</f>
        <v>563145</v>
      </c>
      <c r="E16" s="253">
        <f>E17+E18</f>
        <v>70723145</v>
      </c>
      <c r="F16" s="253"/>
      <c r="G16" s="253">
        <f>G17+G18</f>
        <v>90485075</v>
      </c>
      <c r="H16" s="253">
        <f>H17+H18</f>
        <v>116000000</v>
      </c>
      <c r="I16" s="253">
        <f>I17+I18</f>
        <v>50000000</v>
      </c>
      <c r="K16" s="10"/>
    </row>
    <row r="17" spans="1:11" x14ac:dyDescent="0.3">
      <c r="A17" s="224" t="s">
        <v>4</v>
      </c>
      <c r="B17" s="249" t="s">
        <v>246</v>
      </c>
      <c r="C17" s="254">
        <f>C40-C12-C18</f>
        <v>69109784</v>
      </c>
      <c r="D17" s="254">
        <v>0</v>
      </c>
      <c r="E17" s="254">
        <f>C17</f>
        <v>69109784</v>
      </c>
      <c r="F17" s="254"/>
      <c r="G17" s="254">
        <v>87415765</v>
      </c>
      <c r="H17" s="254">
        <f>H20-H18-H12</f>
        <v>113978611</v>
      </c>
      <c r="I17" s="254">
        <v>48302262</v>
      </c>
    </row>
    <row r="18" spans="1:11" x14ac:dyDescent="0.3">
      <c r="A18" s="224" t="s">
        <v>6</v>
      </c>
      <c r="B18" s="250" t="s">
        <v>247</v>
      </c>
      <c r="C18" s="254">
        <v>1050216</v>
      </c>
      <c r="D18" s="254">
        <v>563145</v>
      </c>
      <c r="E18" s="254">
        <f>SUM(C18:D18)</f>
        <v>1613361</v>
      </c>
      <c r="F18" s="254"/>
      <c r="G18" s="254">
        <v>3069310</v>
      </c>
      <c r="H18" s="254">
        <v>2021389</v>
      </c>
      <c r="I18" s="254">
        <f>1697738</f>
        <v>1697738</v>
      </c>
    </row>
    <row r="19" spans="1:11" x14ac:dyDescent="0.3">
      <c r="A19" s="92"/>
      <c r="B19" s="90"/>
      <c r="C19" s="253"/>
      <c r="D19" s="253"/>
      <c r="E19" s="253"/>
      <c r="F19" s="253"/>
      <c r="G19" s="253"/>
      <c r="H19" s="253"/>
      <c r="I19" s="253"/>
      <c r="J19" s="10"/>
    </row>
    <row r="20" spans="1:11" ht="16.2" thickBot="1" x14ac:dyDescent="0.35">
      <c r="A20" s="109" t="s">
        <v>233</v>
      </c>
      <c r="B20" s="251" t="s">
        <v>121</v>
      </c>
      <c r="C20" s="262">
        <f>C9+C10+C11+C12+C13+C14+C15+C16</f>
        <v>76010000</v>
      </c>
      <c r="D20" s="262">
        <f>D9+D10+D11+D12+D13+D14+D15+D16</f>
        <v>4563145</v>
      </c>
      <c r="E20" s="262">
        <f>E9+E12+E10+E11+E13+E14+E15+E16</f>
        <v>80573145</v>
      </c>
      <c r="F20" s="262"/>
      <c r="G20" s="262">
        <f>G9+G12+G10+G11+G13+G14+G15+G16</f>
        <v>95485075</v>
      </c>
      <c r="H20" s="262">
        <f>H40</f>
        <v>122000000</v>
      </c>
      <c r="I20" s="262">
        <f>I40</f>
        <v>81000000</v>
      </c>
      <c r="K20" s="10"/>
    </row>
    <row r="21" spans="1:11" x14ac:dyDescent="0.3">
      <c r="A21" s="211"/>
      <c r="B21" s="212" t="s">
        <v>122</v>
      </c>
      <c r="C21" s="256">
        <f>C20</f>
        <v>76010000</v>
      </c>
      <c r="D21" s="256">
        <f>D20</f>
        <v>4563145</v>
      </c>
      <c r="E21" s="256">
        <f>E20</f>
        <v>80573145</v>
      </c>
      <c r="F21" s="256"/>
      <c r="G21" s="256">
        <f>G20</f>
        <v>95485075</v>
      </c>
      <c r="H21" s="256">
        <f>H20</f>
        <v>122000000</v>
      </c>
      <c r="I21" s="256">
        <f>I20</f>
        <v>81000000</v>
      </c>
    </row>
    <row r="22" spans="1:11" x14ac:dyDescent="0.3">
      <c r="A22" s="214"/>
      <c r="B22" s="114" t="s">
        <v>123</v>
      </c>
      <c r="C22" s="227"/>
      <c r="D22" s="227"/>
      <c r="E22" s="227"/>
      <c r="F22" s="227"/>
      <c r="G22" s="227"/>
      <c r="H22" s="227"/>
      <c r="I22" s="227"/>
    </row>
    <row r="23" spans="1:11" ht="15" thickBot="1" x14ac:dyDescent="0.35">
      <c r="A23" s="215"/>
      <c r="B23" s="216" t="s">
        <v>124</v>
      </c>
      <c r="C23" s="257"/>
      <c r="D23" s="257"/>
      <c r="E23" s="257"/>
      <c r="F23" s="257"/>
      <c r="G23" s="257"/>
      <c r="H23" s="257"/>
      <c r="I23" s="257"/>
    </row>
    <row r="24" spans="1:11" ht="15.6" x14ac:dyDescent="0.3">
      <c r="A24" s="217"/>
      <c r="B24" s="252"/>
      <c r="C24" s="252"/>
      <c r="D24" s="252"/>
      <c r="E24" s="252"/>
      <c r="F24" s="252"/>
      <c r="G24" s="252"/>
      <c r="H24" s="252"/>
      <c r="I24" s="252"/>
    </row>
    <row r="25" spans="1:11" ht="15" thickBot="1" x14ac:dyDescent="0.35">
      <c r="A25" s="217"/>
      <c r="B25" s="114"/>
      <c r="C25" s="258"/>
      <c r="D25" s="258"/>
      <c r="E25" s="258"/>
      <c r="F25" s="258"/>
      <c r="G25" s="258"/>
      <c r="H25" s="258"/>
      <c r="I25" s="258"/>
    </row>
    <row r="26" spans="1:11" ht="39.75" customHeight="1" thickBot="1" x14ac:dyDescent="0.35">
      <c r="A26" s="242" t="s">
        <v>12</v>
      </c>
      <c r="B26" s="246" t="s">
        <v>234</v>
      </c>
      <c r="C26" s="74" t="s">
        <v>81</v>
      </c>
      <c r="D26" s="75" t="s">
        <v>82</v>
      </c>
      <c r="E26" s="76" t="s">
        <v>83</v>
      </c>
      <c r="F26" s="76" t="s">
        <v>16</v>
      </c>
      <c r="G26" s="76" t="s">
        <v>321</v>
      </c>
      <c r="H26" s="76" t="str">
        <f>H6</f>
        <v>2025. évi módosított előírányzat</v>
      </c>
      <c r="I26" s="76" t="str">
        <f>I6</f>
        <v>2026. évi I.fordulós terv</v>
      </c>
    </row>
    <row r="27" spans="1:11" x14ac:dyDescent="0.3">
      <c r="A27" s="92" t="s">
        <v>86</v>
      </c>
      <c r="B27" s="97" t="s">
        <v>199</v>
      </c>
      <c r="C27" s="263">
        <f>SUM(C28:C32)</f>
        <v>72190000</v>
      </c>
      <c r="D27" s="263">
        <f>SUM(D28:D32)</f>
        <v>4563145</v>
      </c>
      <c r="E27" s="263">
        <f>SUM(E28:E32)</f>
        <v>76753145</v>
      </c>
      <c r="F27" s="263">
        <v>0</v>
      </c>
      <c r="G27" s="263">
        <f>SUM(G28:G32)</f>
        <v>94300000</v>
      </c>
      <c r="H27" s="263">
        <f>SUM(H28:H32)</f>
        <v>121000000</v>
      </c>
      <c r="I27" s="263">
        <f>SUM(I28:I32)</f>
        <v>80000000</v>
      </c>
    </row>
    <row r="28" spans="1:11" x14ac:dyDescent="0.3">
      <c r="A28" s="219" t="s">
        <v>4</v>
      </c>
      <c r="B28" s="220" t="s">
        <v>200</v>
      </c>
      <c r="C28" s="254">
        <v>24300000</v>
      </c>
      <c r="D28" s="254">
        <v>563145</v>
      </c>
      <c r="E28" s="254">
        <f>SUM(C28:D28)</f>
        <v>24863145</v>
      </c>
      <c r="F28" s="254"/>
      <c r="G28" s="254">
        <v>25100000</v>
      </c>
      <c r="H28" s="254">
        <v>33000000</v>
      </c>
      <c r="I28" s="254">
        <v>36000000</v>
      </c>
    </row>
    <row r="29" spans="1:11" x14ac:dyDescent="0.3">
      <c r="A29" s="219" t="s">
        <v>6</v>
      </c>
      <c r="B29" s="101" t="s">
        <v>201</v>
      </c>
      <c r="C29" s="254">
        <v>4000000</v>
      </c>
      <c r="D29" s="254"/>
      <c r="E29" s="254">
        <v>4000000</v>
      </c>
      <c r="F29" s="254"/>
      <c r="G29" s="254">
        <v>4200000</v>
      </c>
      <c r="H29" s="254">
        <v>7000000</v>
      </c>
      <c r="I29" s="254">
        <v>6000000</v>
      </c>
    </row>
    <row r="30" spans="1:11" x14ac:dyDescent="0.3">
      <c r="A30" s="219" t="s">
        <v>7</v>
      </c>
      <c r="B30" s="101" t="s">
        <v>202</v>
      </c>
      <c r="C30" s="94">
        <v>43890000</v>
      </c>
      <c r="D30" s="94">
        <v>4000000</v>
      </c>
      <c r="E30" s="254">
        <f>SUM(C30:D30)</f>
        <v>47890000</v>
      </c>
      <c r="F30" s="254">
        <v>-218623</v>
      </c>
      <c r="G30" s="254">
        <v>64883116</v>
      </c>
      <c r="H30" s="254">
        <v>81000000</v>
      </c>
      <c r="I30" s="254">
        <v>38000000</v>
      </c>
    </row>
    <row r="31" spans="1:11" x14ac:dyDescent="0.3">
      <c r="A31" s="219" t="s">
        <v>203</v>
      </c>
      <c r="B31" s="101" t="s">
        <v>204</v>
      </c>
      <c r="C31" s="94"/>
      <c r="D31" s="94"/>
      <c r="E31" s="254"/>
      <c r="F31" s="254"/>
      <c r="G31" s="254"/>
      <c r="H31" s="254"/>
      <c r="I31" s="254"/>
    </row>
    <row r="32" spans="1:11" x14ac:dyDescent="0.3">
      <c r="A32" s="219" t="s">
        <v>205</v>
      </c>
      <c r="B32" s="101" t="s">
        <v>206</v>
      </c>
      <c r="C32" s="94">
        <f>C33+C34</f>
        <v>0</v>
      </c>
      <c r="D32" s="94">
        <f>D33+D34</f>
        <v>0</v>
      </c>
      <c r="E32" s="254">
        <f>E33+E34</f>
        <v>0</v>
      </c>
      <c r="F32" s="254">
        <v>218623</v>
      </c>
      <c r="G32" s="254">
        <f>G33+G34</f>
        <v>116884</v>
      </c>
      <c r="H32" s="254">
        <f>H33+H34</f>
        <v>0</v>
      </c>
      <c r="I32" s="254">
        <f>I33+I34</f>
        <v>0</v>
      </c>
    </row>
    <row r="33" spans="1:9" x14ac:dyDescent="0.3">
      <c r="A33" s="222" t="s">
        <v>114</v>
      </c>
      <c r="B33" s="90" t="s">
        <v>249</v>
      </c>
      <c r="C33" s="94"/>
      <c r="D33" s="94"/>
      <c r="E33" s="254"/>
      <c r="F33" s="94">
        <v>218623</v>
      </c>
      <c r="G33" s="94">
        <v>116884</v>
      </c>
      <c r="H33" s="94"/>
      <c r="I33" s="94"/>
    </row>
    <row r="34" spans="1:9" x14ac:dyDescent="0.3">
      <c r="A34" s="222" t="s">
        <v>116</v>
      </c>
      <c r="B34" s="90" t="s">
        <v>208</v>
      </c>
      <c r="C34" s="94"/>
      <c r="D34" s="94"/>
      <c r="E34" s="254"/>
      <c r="F34" s="254"/>
      <c r="G34" s="254"/>
      <c r="H34" s="254"/>
      <c r="I34" s="254"/>
    </row>
    <row r="35" spans="1:9" x14ac:dyDescent="0.3">
      <c r="A35" s="92" t="s">
        <v>91</v>
      </c>
      <c r="B35" s="97" t="s">
        <v>214</v>
      </c>
      <c r="C35" s="86">
        <f>SUM(C36:C38)</f>
        <v>3820000</v>
      </c>
      <c r="D35" s="86">
        <f>SUM(D36:D38)</f>
        <v>0</v>
      </c>
      <c r="E35" s="254">
        <f>SUM(E36:E38)</f>
        <v>3820000</v>
      </c>
      <c r="F35" s="254"/>
      <c r="G35" s="254">
        <f>SUM(G36:G38)</f>
        <v>1185075</v>
      </c>
      <c r="H35" s="254">
        <f>SUM(H36:H38)</f>
        <v>1000000</v>
      </c>
      <c r="I35" s="254">
        <v>1000000</v>
      </c>
    </row>
    <row r="36" spans="1:9" x14ac:dyDescent="0.3">
      <c r="A36" s="219" t="s">
        <v>4</v>
      </c>
      <c r="B36" s="101" t="s">
        <v>215</v>
      </c>
      <c r="C36" s="86">
        <v>3820000</v>
      </c>
      <c r="D36" s="86"/>
      <c r="E36" s="254">
        <v>3820000</v>
      </c>
      <c r="F36" s="254"/>
      <c r="G36" s="254">
        <v>1185075</v>
      </c>
      <c r="H36" s="254">
        <f>Beruházások!C42</f>
        <v>1000000</v>
      </c>
      <c r="I36" s="254">
        <v>1000000</v>
      </c>
    </row>
    <row r="37" spans="1:9" x14ac:dyDescent="0.3">
      <c r="A37" s="219" t="s">
        <v>6</v>
      </c>
      <c r="B37" s="101" t="s">
        <v>216</v>
      </c>
      <c r="C37" s="86"/>
      <c r="D37" s="86"/>
      <c r="E37" s="254"/>
      <c r="F37" s="254"/>
      <c r="G37" s="254"/>
      <c r="H37" s="254"/>
      <c r="I37" s="254"/>
    </row>
    <row r="38" spans="1:9" x14ac:dyDescent="0.3">
      <c r="A38" s="219" t="s">
        <v>7</v>
      </c>
      <c r="B38" s="220" t="s">
        <v>237</v>
      </c>
      <c r="C38" s="86"/>
      <c r="D38" s="86"/>
      <c r="E38" s="254"/>
      <c r="F38" s="254"/>
      <c r="G38" s="254"/>
      <c r="H38" s="254"/>
      <c r="I38" s="254"/>
    </row>
    <row r="39" spans="1:9" ht="16.2" thickBot="1" x14ac:dyDescent="0.35">
      <c r="A39" s="92" t="s">
        <v>96</v>
      </c>
      <c r="B39" s="97" t="s">
        <v>218</v>
      </c>
      <c r="C39" s="260"/>
      <c r="D39" s="260"/>
      <c r="E39" s="260"/>
      <c r="F39" s="260"/>
      <c r="G39" s="260"/>
      <c r="H39" s="260"/>
      <c r="I39" s="260"/>
    </row>
    <row r="40" spans="1:9" ht="16.2" thickBot="1" x14ac:dyDescent="0.35">
      <c r="A40" s="105" t="s">
        <v>101</v>
      </c>
      <c r="B40" s="73" t="s">
        <v>241</v>
      </c>
      <c r="C40" s="106">
        <f>C27+C39+C35</f>
        <v>76010000</v>
      </c>
      <c r="D40" s="106">
        <f>D27+D39+D35</f>
        <v>4563145</v>
      </c>
      <c r="E40" s="106">
        <f>E27+E39+E35</f>
        <v>80573145</v>
      </c>
      <c r="F40" s="106">
        <v>0</v>
      </c>
      <c r="G40" s="106">
        <f>G27+G39+G35</f>
        <v>95485075</v>
      </c>
      <c r="H40" s="106">
        <f>H27+H39+H35</f>
        <v>122000000</v>
      </c>
      <c r="I40" s="106">
        <f>I27+I39+I35</f>
        <v>81000000</v>
      </c>
    </row>
    <row r="41" spans="1:9" x14ac:dyDescent="0.3">
      <c r="A41" s="244" t="s">
        <v>4</v>
      </c>
      <c r="B41" s="176" t="s">
        <v>122</v>
      </c>
      <c r="C41" s="79">
        <f>C40</f>
        <v>76010000</v>
      </c>
      <c r="D41" s="79">
        <f>D40</f>
        <v>4563145</v>
      </c>
      <c r="E41" s="79">
        <f>E40</f>
        <v>80573145</v>
      </c>
      <c r="F41" s="79"/>
      <c r="G41" s="79">
        <f>G40</f>
        <v>95485075</v>
      </c>
      <c r="H41" s="79">
        <f>H40</f>
        <v>122000000</v>
      </c>
      <c r="I41" s="79">
        <f>I40</f>
        <v>81000000</v>
      </c>
    </row>
    <row r="42" spans="1:9" x14ac:dyDescent="0.3">
      <c r="A42" s="244" t="s">
        <v>6</v>
      </c>
      <c r="B42" s="101" t="s">
        <v>123</v>
      </c>
      <c r="C42" s="86"/>
      <c r="D42" s="86"/>
      <c r="E42" s="86"/>
      <c r="F42" s="86"/>
      <c r="G42" s="86"/>
      <c r="H42" s="86"/>
      <c r="I42" s="86"/>
    </row>
    <row r="43" spans="1:9" x14ac:dyDescent="0.3">
      <c r="A43" s="244" t="s">
        <v>7</v>
      </c>
      <c r="B43" s="101" t="s">
        <v>124</v>
      </c>
      <c r="C43" s="86"/>
      <c r="D43" s="86"/>
      <c r="E43" s="86"/>
      <c r="F43" s="86"/>
      <c r="G43" s="86"/>
      <c r="H43" s="86"/>
      <c r="I43" s="86"/>
    </row>
    <row r="44" spans="1:9" ht="15.6" x14ac:dyDescent="0.3">
      <c r="A44" s="92" t="s">
        <v>103</v>
      </c>
      <c r="B44" s="97" t="s">
        <v>222</v>
      </c>
      <c r="C44" s="260">
        <v>5</v>
      </c>
      <c r="D44" s="260"/>
      <c r="E44" s="260">
        <v>5</v>
      </c>
      <c r="F44" s="260"/>
      <c r="G44" s="260">
        <v>5</v>
      </c>
      <c r="H44" s="260">
        <v>6</v>
      </c>
      <c r="I44" s="260">
        <v>6</v>
      </c>
    </row>
    <row r="45" spans="1:9" x14ac:dyDescent="0.3">
      <c r="A45" s="222" t="s">
        <v>4</v>
      </c>
      <c r="B45" s="220" t="s">
        <v>223</v>
      </c>
      <c r="C45" s="86">
        <v>6</v>
      </c>
      <c r="D45" s="86"/>
      <c r="E45" s="86">
        <v>6</v>
      </c>
      <c r="F45" s="86"/>
      <c r="G45" s="86">
        <v>6</v>
      </c>
      <c r="H45" s="86">
        <v>6</v>
      </c>
      <c r="I45" s="86">
        <v>6</v>
      </c>
    </row>
    <row r="46" spans="1:9" ht="15" thickBot="1" x14ac:dyDescent="0.35">
      <c r="A46" s="245" t="s">
        <v>6</v>
      </c>
      <c r="B46" s="110" t="s">
        <v>224</v>
      </c>
      <c r="C46" s="113">
        <v>0</v>
      </c>
      <c r="D46" s="113"/>
      <c r="E46" s="113">
        <v>0</v>
      </c>
      <c r="F46" s="113"/>
      <c r="G46" s="113">
        <v>0</v>
      </c>
      <c r="H46" s="113">
        <v>0</v>
      </c>
      <c r="I46" s="113">
        <v>0</v>
      </c>
    </row>
    <row r="47" spans="1:9" x14ac:dyDescent="0.3">
      <c r="A47" s="217"/>
      <c r="B47" s="217"/>
      <c r="C47" s="217"/>
      <c r="D47" s="10"/>
      <c r="E47" s="10"/>
      <c r="F47" s="10"/>
      <c r="G47" s="10"/>
      <c r="H47" s="10"/>
    </row>
    <row r="48" spans="1:9" x14ac:dyDescent="0.3">
      <c r="A48" s="204"/>
      <c r="B48" s="114"/>
      <c r="C48" s="10"/>
      <c r="D48" s="10"/>
      <c r="E48" s="10"/>
      <c r="F48" s="10"/>
      <c r="G48" s="10"/>
      <c r="H48" s="10"/>
    </row>
  </sheetData>
  <mergeCells count="4">
    <mergeCell ref="A1:E1"/>
    <mergeCell ref="A2:C2"/>
    <mergeCell ref="A3:E3"/>
    <mergeCell ref="B4:E4"/>
  </mergeCells>
  <pageMargins left="0.7" right="0.7" top="0.75" bottom="0.75" header="0.3" footer="0.3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CE701-83AD-4560-952E-EE5C0D07B079}">
  <dimension ref="B2:K50"/>
  <sheetViews>
    <sheetView topLeftCell="A16" workbookViewId="0">
      <selection activeCell="D32" sqref="D32"/>
    </sheetView>
  </sheetViews>
  <sheetFormatPr defaultRowHeight="14.4" x14ac:dyDescent="0.3"/>
  <cols>
    <col min="2" max="2" width="49.44140625" customWidth="1"/>
    <col min="3" max="3" width="42.88671875" customWidth="1"/>
    <col min="4" max="4" width="34.6640625" customWidth="1"/>
    <col min="5" max="5" width="18.6640625" customWidth="1"/>
    <col min="6" max="6" width="25.88671875" customWidth="1"/>
    <col min="7" max="7" width="28.6640625" customWidth="1"/>
    <col min="9" max="9" width="10.109375" bestFit="1" customWidth="1"/>
    <col min="10" max="10" width="10.88671875" bestFit="1" customWidth="1"/>
    <col min="11" max="11" width="17" customWidth="1"/>
  </cols>
  <sheetData>
    <row r="2" spans="2:11" ht="17.399999999999999" x14ac:dyDescent="0.3">
      <c r="B2" s="58" t="s">
        <v>65</v>
      </c>
      <c r="C2" s="58"/>
      <c r="D2" s="60"/>
      <c r="E2" s="60"/>
      <c r="F2" s="51"/>
    </row>
    <row r="3" spans="2:11" ht="15.6" x14ac:dyDescent="0.3">
      <c r="B3" s="60"/>
      <c r="C3" s="60"/>
      <c r="D3" s="199"/>
      <c r="E3" s="199"/>
      <c r="F3" s="199"/>
      <c r="G3" s="199"/>
    </row>
    <row r="4" spans="2:11" ht="15.6" x14ac:dyDescent="0.3">
      <c r="B4" s="55"/>
      <c r="C4" s="55" t="s">
        <v>300</v>
      </c>
      <c r="D4" s="60"/>
      <c r="E4" s="60"/>
      <c r="F4" s="60"/>
      <c r="G4" s="60"/>
    </row>
    <row r="5" spans="2:11" ht="15.6" x14ac:dyDescent="0.3">
      <c r="B5" s="38" t="s">
        <v>10</v>
      </c>
      <c r="C5" s="34">
        <v>20000000</v>
      </c>
      <c r="D5" s="59"/>
      <c r="E5" s="5"/>
      <c r="F5" s="5"/>
      <c r="G5" s="5"/>
    </row>
    <row r="6" spans="2:11" ht="15.6" x14ac:dyDescent="0.3">
      <c r="B6" s="38" t="s">
        <v>373</v>
      </c>
      <c r="C6" s="34">
        <v>112340196</v>
      </c>
      <c r="D6" s="59"/>
      <c r="E6" s="5"/>
      <c r="F6" s="5"/>
      <c r="G6" s="5"/>
      <c r="I6" s="5"/>
      <c r="J6" s="10"/>
    </row>
    <row r="7" spans="2:11" ht="15.6" x14ac:dyDescent="0.3">
      <c r="B7" s="38" t="s">
        <v>9</v>
      </c>
      <c r="C7" s="34">
        <v>2000000</v>
      </c>
      <c r="D7" s="59"/>
      <c r="E7" s="5"/>
      <c r="F7" s="5"/>
      <c r="G7" s="5"/>
    </row>
    <row r="8" spans="2:11" ht="15.6" x14ac:dyDescent="0.3">
      <c r="B8" s="38" t="s">
        <v>367</v>
      </c>
      <c r="C8" s="34">
        <v>39000000</v>
      </c>
      <c r="D8" s="5"/>
      <c r="E8" s="5"/>
      <c r="F8" s="5"/>
      <c r="G8" s="5"/>
      <c r="H8" s="353"/>
      <c r="I8" s="353"/>
    </row>
    <row r="9" spans="2:11" ht="15.6" x14ac:dyDescent="0.3">
      <c r="B9" s="38" t="s">
        <v>37</v>
      </c>
      <c r="C9" s="34">
        <v>12000000</v>
      </c>
      <c r="D9" s="59"/>
      <c r="E9" s="5"/>
      <c r="F9" s="5"/>
      <c r="G9" s="5"/>
    </row>
    <row r="10" spans="2:11" ht="15.6" x14ac:dyDescent="0.3">
      <c r="B10" s="38"/>
      <c r="C10" s="34"/>
      <c r="D10" s="59"/>
      <c r="E10" s="5"/>
      <c r="F10" s="5"/>
      <c r="G10" s="5"/>
    </row>
    <row r="11" spans="2:11" ht="15.6" x14ac:dyDescent="0.3">
      <c r="B11" s="38"/>
      <c r="C11" s="34"/>
      <c r="D11" s="59"/>
      <c r="E11" s="5"/>
      <c r="F11" s="5"/>
      <c r="G11" s="5"/>
    </row>
    <row r="12" spans="2:11" ht="15.6" x14ac:dyDescent="0.3">
      <c r="B12" s="38"/>
      <c r="C12" s="34"/>
      <c r="D12" s="59"/>
      <c r="E12" s="5"/>
      <c r="F12" s="5"/>
      <c r="G12" s="5"/>
    </row>
    <row r="13" spans="2:11" ht="15.6" x14ac:dyDescent="0.3">
      <c r="B13" s="38"/>
      <c r="C13" s="34"/>
      <c r="D13" s="59"/>
      <c r="E13" s="5"/>
      <c r="F13" s="5"/>
      <c r="G13" s="5"/>
    </row>
    <row r="14" spans="2:11" ht="15.6" x14ac:dyDescent="0.3">
      <c r="B14" s="38" t="s">
        <v>66</v>
      </c>
      <c r="C14" s="41">
        <f>SUM(C5:C12)</f>
        <v>185340196</v>
      </c>
      <c r="D14" s="59"/>
      <c r="E14" s="59"/>
      <c r="F14" s="59"/>
      <c r="G14" s="354">
        <v>185340196</v>
      </c>
    </row>
    <row r="15" spans="2:11" ht="15.6" x14ac:dyDescent="0.3">
      <c r="B15" s="51"/>
      <c r="C15" s="51"/>
      <c r="D15" s="59"/>
      <c r="E15" s="59"/>
      <c r="F15" s="51"/>
      <c r="K15" s="10"/>
    </row>
    <row r="16" spans="2:11" x14ac:dyDescent="0.3">
      <c r="D16" s="10"/>
      <c r="E16" s="10"/>
    </row>
    <row r="17" spans="2:9" ht="15.6" x14ac:dyDescent="0.3">
      <c r="B17" s="51" t="s">
        <v>372</v>
      </c>
      <c r="C17" s="10"/>
      <c r="D17" s="10"/>
      <c r="E17" s="10"/>
      <c r="G17" s="10">
        <v>85633655</v>
      </c>
    </row>
    <row r="18" spans="2:9" x14ac:dyDescent="0.3">
      <c r="C18" s="10"/>
      <c r="D18" s="10"/>
      <c r="E18" s="10"/>
    </row>
    <row r="19" spans="2:9" x14ac:dyDescent="0.3">
      <c r="C19" s="10"/>
      <c r="D19" s="10"/>
      <c r="E19" s="10"/>
    </row>
    <row r="20" spans="2:9" x14ac:dyDescent="0.3">
      <c r="C20" s="10"/>
      <c r="D20" s="10"/>
      <c r="E20" s="10"/>
    </row>
    <row r="21" spans="2:9" x14ac:dyDescent="0.3">
      <c r="C21" s="10"/>
      <c r="D21" s="10"/>
      <c r="E21" s="10"/>
    </row>
    <row r="22" spans="2:9" x14ac:dyDescent="0.3">
      <c r="C22" s="10"/>
      <c r="D22" s="10"/>
      <c r="E22" s="10"/>
    </row>
    <row r="23" spans="2:9" x14ac:dyDescent="0.3">
      <c r="C23" s="10"/>
      <c r="D23" s="373" t="s">
        <v>313</v>
      </c>
      <c r="E23" s="374"/>
      <c r="F23" s="375"/>
    </row>
    <row r="24" spans="2:9" x14ac:dyDescent="0.3">
      <c r="C24" s="10"/>
      <c r="D24" s="56" t="s">
        <v>314</v>
      </c>
      <c r="E24" s="238" t="s">
        <v>370</v>
      </c>
      <c r="F24" s="238">
        <v>5865000</v>
      </c>
    </row>
    <row r="25" spans="2:9" x14ac:dyDescent="0.3">
      <c r="C25" s="10"/>
      <c r="D25" s="56" t="s">
        <v>315</v>
      </c>
      <c r="E25" s="238" t="s">
        <v>370</v>
      </c>
      <c r="F25" s="238">
        <v>5695000</v>
      </c>
      <c r="G25" s="10">
        <f>SUM(F24:F25)</f>
        <v>11560000</v>
      </c>
      <c r="I25" s="10"/>
    </row>
    <row r="26" spans="2:9" x14ac:dyDescent="0.3">
      <c r="C26" s="10"/>
      <c r="D26" s="56" t="s">
        <v>304</v>
      </c>
      <c r="E26" s="238" t="s">
        <v>369</v>
      </c>
      <c r="F26" s="238">
        <v>5000000</v>
      </c>
    </row>
    <row r="27" spans="2:9" x14ac:dyDescent="0.3">
      <c r="C27" s="10"/>
      <c r="D27" s="316" t="s">
        <v>368</v>
      </c>
      <c r="E27" s="315" t="s">
        <v>370</v>
      </c>
      <c r="F27" s="315">
        <v>5000000</v>
      </c>
    </row>
    <row r="28" spans="2:9" x14ac:dyDescent="0.3">
      <c r="D28" s="376" t="s">
        <v>312</v>
      </c>
      <c r="E28" s="377"/>
      <c r="F28" s="238"/>
    </row>
    <row r="29" spans="2:9" x14ac:dyDescent="0.3">
      <c r="D29" s="10"/>
      <c r="F29" s="10"/>
    </row>
    <row r="30" spans="2:9" x14ac:dyDescent="0.3">
      <c r="B30" s="316" t="s">
        <v>305</v>
      </c>
      <c r="C30" s="56" t="s">
        <v>371</v>
      </c>
      <c r="D30" s="56">
        <v>2026</v>
      </c>
      <c r="E30" s="238" t="s">
        <v>307</v>
      </c>
    </row>
    <row r="31" spans="2:9" x14ac:dyDescent="0.3">
      <c r="B31" s="56"/>
      <c r="C31" s="56"/>
      <c r="D31" s="238"/>
      <c r="E31" s="238"/>
    </row>
    <row r="32" spans="2:9" x14ac:dyDescent="0.3">
      <c r="B32" s="56" t="s">
        <v>378</v>
      </c>
      <c r="C32" s="238"/>
      <c r="D32" s="238"/>
      <c r="E32" s="238">
        <v>304000</v>
      </c>
      <c r="F32" s="10"/>
    </row>
    <row r="33" spans="2:7" x14ac:dyDescent="0.3">
      <c r="B33" s="56" t="s">
        <v>379</v>
      </c>
      <c r="C33" s="238"/>
      <c r="D33" s="238">
        <v>41772468</v>
      </c>
      <c r="E33" s="238"/>
      <c r="F33" s="10"/>
    </row>
    <row r="34" spans="2:7" x14ac:dyDescent="0.3">
      <c r="B34" s="56" t="s">
        <v>306</v>
      </c>
      <c r="C34" s="238"/>
      <c r="D34" s="238">
        <v>109302619</v>
      </c>
      <c r="E34" s="238">
        <v>10000000</v>
      </c>
      <c r="F34" s="10"/>
    </row>
    <row r="35" spans="2:7" x14ac:dyDescent="0.3">
      <c r="B35" s="56" t="s">
        <v>377</v>
      </c>
      <c r="C35" s="238"/>
      <c r="D35" s="238">
        <v>39543165</v>
      </c>
      <c r="E35" s="238"/>
      <c r="F35" s="10"/>
    </row>
    <row r="36" spans="2:7" x14ac:dyDescent="0.3">
      <c r="B36" s="56" t="s">
        <v>382</v>
      </c>
      <c r="C36" s="238">
        <v>80000000</v>
      </c>
      <c r="D36" s="238">
        <v>80000000</v>
      </c>
      <c r="E36" s="238">
        <v>106000000</v>
      </c>
      <c r="F36" s="10"/>
    </row>
    <row r="37" spans="2:7" x14ac:dyDescent="0.3">
      <c r="B37" s="56" t="s">
        <v>381</v>
      </c>
      <c r="C37" s="238"/>
      <c r="D37" s="238">
        <v>14054656</v>
      </c>
      <c r="E37" s="238">
        <v>1561628</v>
      </c>
      <c r="F37" s="10"/>
    </row>
    <row r="38" spans="2:7" x14ac:dyDescent="0.3">
      <c r="B38" s="56" t="s">
        <v>383</v>
      </c>
      <c r="C38" s="238"/>
      <c r="D38" s="238">
        <v>5000000</v>
      </c>
      <c r="E38" s="238"/>
      <c r="F38" s="10"/>
      <c r="G38" s="10"/>
    </row>
    <row r="39" spans="2:7" x14ac:dyDescent="0.3">
      <c r="B39" s="56" t="s">
        <v>391</v>
      </c>
      <c r="C39" s="238"/>
      <c r="D39" s="238">
        <v>8000000</v>
      </c>
      <c r="E39" s="238"/>
      <c r="F39" s="10"/>
      <c r="G39" s="10"/>
    </row>
    <row r="40" spans="2:7" x14ac:dyDescent="0.3">
      <c r="B40" s="56" t="s">
        <v>384</v>
      </c>
      <c r="C40" s="238"/>
      <c r="D40" s="238">
        <f>D32+D33+D34+D35+D36+D37+D38+D39</f>
        <v>297672908</v>
      </c>
      <c r="E40" s="238"/>
      <c r="F40" s="10"/>
    </row>
    <row r="41" spans="2:7" x14ac:dyDescent="0.3">
      <c r="C41" s="10"/>
      <c r="D41" s="10"/>
      <c r="E41" s="10"/>
      <c r="F41" s="10"/>
    </row>
    <row r="42" spans="2:7" x14ac:dyDescent="0.3">
      <c r="B42" s="316" t="s">
        <v>375</v>
      </c>
      <c r="C42" s="238"/>
      <c r="D42" s="238"/>
      <c r="E42" s="238"/>
      <c r="F42" s="10"/>
    </row>
    <row r="43" spans="2:7" x14ac:dyDescent="0.3">
      <c r="B43" s="56" t="s">
        <v>380</v>
      </c>
      <c r="C43" s="238">
        <v>15966980</v>
      </c>
      <c r="D43" s="238"/>
      <c r="E43" s="238"/>
      <c r="F43" s="10"/>
    </row>
    <row r="44" spans="2:7" x14ac:dyDescent="0.3">
      <c r="B44" s="56" t="s">
        <v>376</v>
      </c>
      <c r="C44" s="238"/>
      <c r="D44" s="238">
        <v>34825950</v>
      </c>
      <c r="E44" s="238"/>
      <c r="F44" s="10"/>
    </row>
    <row r="45" spans="2:7" x14ac:dyDescent="0.3">
      <c r="C45" s="10"/>
      <c r="D45" s="10"/>
      <c r="E45" s="10"/>
      <c r="F45" s="10"/>
    </row>
    <row r="46" spans="2:7" x14ac:dyDescent="0.3">
      <c r="C46" s="10"/>
      <c r="D46" s="10"/>
      <c r="E46" s="10"/>
      <c r="F46" s="10"/>
    </row>
    <row r="47" spans="2:7" x14ac:dyDescent="0.3">
      <c r="C47" s="10"/>
      <c r="D47" s="10"/>
      <c r="E47" s="10"/>
      <c r="F47" s="10"/>
    </row>
    <row r="48" spans="2:7" x14ac:dyDescent="0.3">
      <c r="C48" s="10"/>
      <c r="D48" s="10"/>
      <c r="E48" s="10"/>
      <c r="F48" s="10"/>
    </row>
    <row r="49" spans="3:6" x14ac:dyDescent="0.3">
      <c r="C49" s="10"/>
      <c r="D49" s="10"/>
      <c r="E49" s="10"/>
      <c r="F49" s="10"/>
    </row>
    <row r="50" spans="3:6" x14ac:dyDescent="0.3">
      <c r="C50" s="10"/>
      <c r="D50" s="10"/>
      <c r="E50" s="10"/>
      <c r="F50" s="10"/>
    </row>
  </sheetData>
  <mergeCells count="2">
    <mergeCell ref="D23:F23"/>
    <mergeCell ref="D28:E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40B88-30DB-44ED-AC4F-ECB02E89E86C}">
  <dimension ref="A1:P53"/>
  <sheetViews>
    <sheetView workbookViewId="0">
      <pane xSplit="1" ySplit="8" topLeftCell="B42" activePane="bottomRight" state="frozen"/>
      <selection pane="topRight" activeCell="B1" sqref="B1"/>
      <selection pane="bottomLeft" activeCell="A9" sqref="A9"/>
      <selection pane="bottomRight" activeCell="O49" sqref="O49"/>
    </sheetView>
  </sheetViews>
  <sheetFormatPr defaultRowHeight="14.4" x14ac:dyDescent="0.3"/>
  <cols>
    <col min="1" max="1" width="13.5546875" customWidth="1"/>
    <col min="2" max="2" width="57.88671875" customWidth="1"/>
    <col min="3" max="3" width="9" style="296" hidden="1" customWidth="1"/>
    <col min="4" max="4" width="10.44140625" style="296" hidden="1" customWidth="1"/>
    <col min="5" max="5" width="6.5546875" hidden="1" customWidth="1"/>
    <col min="6" max="6" width="26.6640625" hidden="1" customWidth="1"/>
    <col min="7" max="7" width="17.109375" hidden="1" customWidth="1"/>
    <col min="8" max="8" width="16.44140625" hidden="1" customWidth="1"/>
    <col min="9" max="9" width="17.44140625" hidden="1" customWidth="1"/>
    <col min="10" max="10" width="20.5546875" style="10" customWidth="1"/>
    <col min="11" max="11" width="21.88671875" hidden="1" customWidth="1"/>
    <col min="12" max="12" width="10.88671875" hidden="1" customWidth="1"/>
    <col min="13" max="13" width="20" customWidth="1"/>
    <col min="14" max="14" width="10.88671875" bestFit="1" customWidth="1"/>
    <col min="15" max="16" width="9.88671875" bestFit="1" customWidth="1"/>
  </cols>
  <sheetData>
    <row r="1" spans="1:14" ht="17.399999999999999" x14ac:dyDescent="0.3">
      <c r="A1" s="380" t="s">
        <v>144</v>
      </c>
      <c r="B1" s="380"/>
      <c r="C1" s="380"/>
      <c r="D1" s="130"/>
      <c r="E1" s="129"/>
      <c r="F1" s="114"/>
    </row>
    <row r="2" spans="1:14" ht="17.399999999999999" x14ac:dyDescent="0.3">
      <c r="A2" s="380" t="s">
        <v>374</v>
      </c>
      <c r="B2" s="380"/>
      <c r="C2" s="380"/>
      <c r="D2" s="130"/>
      <c r="E2" s="129"/>
      <c r="F2" s="114"/>
    </row>
    <row r="3" spans="1:14" x14ac:dyDescent="0.3">
      <c r="A3" s="130"/>
      <c r="B3" s="129"/>
      <c r="C3" s="130"/>
      <c r="D3" s="130"/>
      <c r="E3" s="129"/>
      <c r="F3" s="114"/>
    </row>
    <row r="4" spans="1:14" x14ac:dyDescent="0.3">
      <c r="A4" s="130"/>
      <c r="B4" s="129"/>
      <c r="C4" s="130"/>
      <c r="D4" s="130"/>
      <c r="E4" s="129"/>
      <c r="F4" s="114"/>
    </row>
    <row r="5" spans="1:14" ht="34.5" customHeight="1" x14ac:dyDescent="0.3">
      <c r="A5" s="381"/>
      <c r="B5" s="381"/>
      <c r="C5" s="381"/>
      <c r="D5" s="382"/>
      <c r="E5" s="382"/>
      <c r="F5" s="382"/>
    </row>
    <row r="6" spans="1:14" ht="15.6" x14ac:dyDescent="0.3">
      <c r="A6" s="131"/>
      <c r="B6" s="132"/>
      <c r="C6" s="131"/>
      <c r="D6" s="130"/>
      <c r="E6" s="129"/>
      <c r="F6" s="114"/>
      <c r="H6" s="378" t="s">
        <v>228</v>
      </c>
      <c r="I6" s="378" t="s">
        <v>344</v>
      </c>
      <c r="J6" s="378" t="str">
        <f>'2026. évi I.forduló'!K3</f>
        <v>2025. évi módosított előírányzat</v>
      </c>
      <c r="M6" s="378" t="s">
        <v>300</v>
      </c>
    </row>
    <row r="7" spans="1:14" ht="48" customHeight="1" thickBot="1" x14ac:dyDescent="0.35">
      <c r="A7" s="124"/>
      <c r="B7" s="124"/>
      <c r="C7" s="293"/>
      <c r="D7" s="293"/>
      <c r="E7" s="133"/>
      <c r="F7" s="134"/>
      <c r="G7" s="194"/>
      <c r="H7" s="387"/>
      <c r="I7" s="387"/>
      <c r="J7" s="379"/>
      <c r="L7" s="330"/>
      <c r="M7" s="379"/>
    </row>
    <row r="8" spans="1:14" ht="66.75" customHeight="1" thickBot="1" x14ac:dyDescent="0.35">
      <c r="A8" s="135" t="s">
        <v>145</v>
      </c>
      <c r="B8" s="135" t="s">
        <v>146</v>
      </c>
      <c r="C8" s="136" t="s">
        <v>147</v>
      </c>
      <c r="D8" s="136" t="s">
        <v>148</v>
      </c>
      <c r="E8" s="125" t="s">
        <v>149</v>
      </c>
      <c r="F8" s="383" t="s">
        <v>83</v>
      </c>
      <c r="G8" s="385" t="s">
        <v>16</v>
      </c>
      <c r="H8" s="56"/>
      <c r="I8" s="300"/>
      <c r="J8" s="238"/>
      <c r="L8" s="331" t="s">
        <v>328</v>
      </c>
      <c r="M8" s="238"/>
    </row>
    <row r="9" spans="1:14" ht="68.25" customHeight="1" thickBot="1" x14ac:dyDescent="0.35">
      <c r="A9" s="136" t="s">
        <v>150</v>
      </c>
      <c r="B9" s="136" t="s">
        <v>151</v>
      </c>
      <c r="C9" s="136" t="s">
        <v>152</v>
      </c>
      <c r="D9" s="294">
        <v>6000000</v>
      </c>
      <c r="E9" s="137">
        <v>7.68</v>
      </c>
      <c r="F9" s="384"/>
      <c r="G9" s="386"/>
      <c r="H9" s="121">
        <v>42801010</v>
      </c>
      <c r="I9" s="101">
        <v>50945280</v>
      </c>
      <c r="J9" s="238">
        <v>57652990</v>
      </c>
      <c r="L9" s="332">
        <v>2</v>
      </c>
      <c r="M9" s="238">
        <v>74866870</v>
      </c>
      <c r="N9" s="10"/>
    </row>
    <row r="10" spans="1:14" ht="27.6" thickBot="1" x14ac:dyDescent="0.35">
      <c r="A10" s="136" t="str">
        <f>A9</f>
        <v>B111</v>
      </c>
      <c r="B10" s="136" t="s">
        <v>154</v>
      </c>
      <c r="C10" s="136" t="s">
        <v>155</v>
      </c>
      <c r="D10" s="294">
        <v>26000</v>
      </c>
      <c r="E10" s="125"/>
      <c r="F10" s="121">
        <v>10465000</v>
      </c>
      <c r="G10" s="121"/>
      <c r="H10" s="121">
        <v>10465000</v>
      </c>
      <c r="I10" s="101">
        <v>10465000</v>
      </c>
      <c r="J10" s="238">
        <v>10465000</v>
      </c>
      <c r="L10" s="332">
        <v>4</v>
      </c>
      <c r="M10" s="238">
        <v>10465000</v>
      </c>
    </row>
    <row r="11" spans="1:14" ht="16.8" thickBot="1" x14ac:dyDescent="0.35">
      <c r="A11" s="136" t="str">
        <f t="shared" ref="A11:A17" si="0">A10</f>
        <v>B111</v>
      </c>
      <c r="B11" s="136" t="s">
        <v>156</v>
      </c>
      <c r="C11" s="136" t="s">
        <v>153</v>
      </c>
      <c r="D11" s="294">
        <v>0</v>
      </c>
      <c r="E11" s="125"/>
      <c r="F11" s="121">
        <v>20100000</v>
      </c>
      <c r="G11" s="121"/>
      <c r="H11" s="121">
        <v>20100000</v>
      </c>
      <c r="I11" s="101">
        <v>20100000</v>
      </c>
      <c r="J11" s="238">
        <v>20100000</v>
      </c>
      <c r="L11" s="332">
        <v>5</v>
      </c>
      <c r="M11" s="238">
        <v>27072000</v>
      </c>
    </row>
    <row r="12" spans="1:14" ht="16.8" thickBot="1" x14ac:dyDescent="0.35">
      <c r="A12" s="136" t="str">
        <f t="shared" si="0"/>
        <v>B111</v>
      </c>
      <c r="B12" s="136" t="s">
        <v>157</v>
      </c>
      <c r="C12" s="136" t="s">
        <v>153</v>
      </c>
      <c r="D12" s="294">
        <v>0</v>
      </c>
      <c r="E12" s="125"/>
      <c r="F12" s="121">
        <v>1750320</v>
      </c>
      <c r="G12" s="121"/>
      <c r="H12" s="121">
        <v>1750320</v>
      </c>
      <c r="I12" s="101">
        <v>1750320</v>
      </c>
      <c r="J12" s="238">
        <v>1750320</v>
      </c>
      <c r="L12" s="332">
        <v>6</v>
      </c>
      <c r="M12" s="238">
        <v>1750320</v>
      </c>
    </row>
    <row r="13" spans="1:14" ht="16.8" thickBot="1" x14ac:dyDescent="0.35">
      <c r="A13" s="136" t="str">
        <f t="shared" si="0"/>
        <v>B111</v>
      </c>
      <c r="B13" s="136" t="s">
        <v>158</v>
      </c>
      <c r="C13" s="136" t="s">
        <v>153</v>
      </c>
      <c r="D13" s="136"/>
      <c r="E13" s="125"/>
      <c r="F13" s="121">
        <v>11587275</v>
      </c>
      <c r="G13" s="121"/>
      <c r="H13" s="121">
        <v>11587275</v>
      </c>
      <c r="I13" s="101">
        <v>11522595</v>
      </c>
      <c r="J13" s="238">
        <v>11522595</v>
      </c>
      <c r="L13" s="332">
        <v>7</v>
      </c>
      <c r="M13" s="238">
        <v>11522595</v>
      </c>
    </row>
    <row r="14" spans="1:14" ht="16.8" thickBot="1" x14ac:dyDescent="0.35">
      <c r="A14" s="136" t="str">
        <f t="shared" si="0"/>
        <v>B111</v>
      </c>
      <c r="B14" s="136" t="s">
        <v>159</v>
      </c>
      <c r="C14" s="136" t="s">
        <v>153</v>
      </c>
      <c r="D14" s="136"/>
      <c r="E14" s="125"/>
      <c r="F14" s="121">
        <v>5177200</v>
      </c>
      <c r="G14" s="121"/>
      <c r="H14" s="121">
        <v>5177200</v>
      </c>
      <c r="I14" s="101">
        <v>5087600</v>
      </c>
      <c r="J14" s="238">
        <v>5040000</v>
      </c>
      <c r="L14" s="332">
        <v>9</v>
      </c>
      <c r="M14" s="238">
        <v>5042800</v>
      </c>
    </row>
    <row r="15" spans="1:14" ht="16.8" thickBot="1" x14ac:dyDescent="0.35">
      <c r="A15" s="136" t="str">
        <f t="shared" si="0"/>
        <v>B111</v>
      </c>
      <c r="B15" s="125" t="s">
        <v>197</v>
      </c>
      <c r="C15" s="136"/>
      <c r="D15" s="136"/>
      <c r="E15" s="125"/>
      <c r="F15" s="140">
        <v>3374542</v>
      </c>
      <c r="G15" s="140"/>
      <c r="H15" s="121">
        <v>3374542</v>
      </c>
      <c r="I15" s="101">
        <v>3374542</v>
      </c>
      <c r="J15" s="238">
        <v>8410000</v>
      </c>
      <c r="L15" s="332">
        <v>10</v>
      </c>
      <c r="M15" s="238">
        <v>8410000</v>
      </c>
    </row>
    <row r="16" spans="1:14" ht="16.8" thickBot="1" x14ac:dyDescent="0.35">
      <c r="A16" s="136" t="str">
        <f t="shared" si="0"/>
        <v>B111</v>
      </c>
      <c r="B16" s="136" t="s">
        <v>160</v>
      </c>
      <c r="C16" s="136" t="s">
        <v>153</v>
      </c>
      <c r="D16" s="294">
        <v>2550</v>
      </c>
      <c r="E16" s="125"/>
      <c r="F16" s="121">
        <v>63750</v>
      </c>
      <c r="G16" s="121"/>
      <c r="H16" s="121">
        <v>63750</v>
      </c>
      <c r="I16" s="101">
        <v>61200</v>
      </c>
      <c r="J16" s="238">
        <v>63750</v>
      </c>
      <c r="L16" s="332">
        <v>11</v>
      </c>
      <c r="M16" s="238">
        <v>61200</v>
      </c>
    </row>
    <row r="17" spans="1:16" ht="16.8" thickBot="1" x14ac:dyDescent="0.35">
      <c r="A17" s="136" t="str">
        <f t="shared" si="0"/>
        <v>B111</v>
      </c>
      <c r="B17" s="136" t="s">
        <v>161</v>
      </c>
      <c r="C17" s="136" t="s">
        <v>153</v>
      </c>
      <c r="D17" s="136"/>
      <c r="E17" s="125"/>
      <c r="F17" s="121">
        <v>3300000</v>
      </c>
      <c r="G17" s="121"/>
      <c r="H17" s="121">
        <v>3300000</v>
      </c>
      <c r="I17" s="101">
        <v>3610000</v>
      </c>
      <c r="J17" s="238">
        <v>3490000</v>
      </c>
      <c r="L17" s="332">
        <v>12</v>
      </c>
      <c r="M17" s="238"/>
    </row>
    <row r="18" spans="1:16" ht="28.8" thickBot="1" x14ac:dyDescent="0.35">
      <c r="A18" s="138" t="str">
        <f t="shared" ref="A18" si="1">A17</f>
        <v>B111</v>
      </c>
      <c r="B18" s="138" t="s">
        <v>162</v>
      </c>
      <c r="C18" s="138" t="s">
        <v>163</v>
      </c>
      <c r="D18" s="138"/>
      <c r="E18" s="139"/>
      <c r="F18" s="140">
        <v>98619097</v>
      </c>
      <c r="G18" s="140"/>
      <c r="H18" s="143">
        <v>98619097</v>
      </c>
      <c r="I18" s="301">
        <f>I9+I10+I11+I12+I13+I14+I15+I16+I17</f>
        <v>106916537</v>
      </c>
      <c r="J18" s="315">
        <f>SUM(J8:J17)</f>
        <v>118494655</v>
      </c>
      <c r="K18">
        <v>113</v>
      </c>
      <c r="L18" s="332">
        <v>13</v>
      </c>
      <c r="M18" s="315">
        <f>SUM(M8:M17)</f>
        <v>139190785</v>
      </c>
      <c r="N18" s="10"/>
      <c r="P18" s="10"/>
    </row>
    <row r="19" spans="1:16" ht="16.8" thickBot="1" x14ac:dyDescent="0.35">
      <c r="A19" s="136" t="s">
        <v>164</v>
      </c>
      <c r="B19" s="136" t="s">
        <v>165</v>
      </c>
      <c r="C19" s="136"/>
      <c r="D19" s="136"/>
      <c r="E19" s="125"/>
      <c r="F19" s="121"/>
      <c r="G19" s="121"/>
      <c r="H19" s="121"/>
      <c r="I19" s="101"/>
      <c r="J19" s="238"/>
      <c r="L19" s="332">
        <v>14</v>
      </c>
      <c r="M19" s="238"/>
    </row>
    <row r="20" spans="1:16" ht="30" customHeight="1" thickBot="1" x14ac:dyDescent="0.35">
      <c r="A20" s="136" t="str">
        <f>A19</f>
        <v>B112</v>
      </c>
      <c r="B20" s="136" t="s">
        <v>166</v>
      </c>
      <c r="C20" s="136" t="s">
        <v>167</v>
      </c>
      <c r="D20" s="294">
        <v>137000</v>
      </c>
      <c r="E20" s="141">
        <v>68.3</v>
      </c>
      <c r="F20" s="121">
        <v>8450000</v>
      </c>
      <c r="G20" s="121"/>
      <c r="H20" s="121">
        <v>8450000</v>
      </c>
      <c r="I20" s="101">
        <v>11773144</v>
      </c>
      <c r="J20" s="238"/>
      <c r="L20" s="332">
        <v>15</v>
      </c>
      <c r="M20" s="238"/>
    </row>
    <row r="21" spans="1:16" ht="16.8" thickBot="1" x14ac:dyDescent="0.35">
      <c r="A21" s="136" t="str">
        <f t="shared" ref="A21:A24" si="2">A20</f>
        <v>B112</v>
      </c>
      <c r="B21" s="136" t="s">
        <v>168</v>
      </c>
      <c r="C21" s="136" t="s">
        <v>167</v>
      </c>
      <c r="D21" s="294">
        <v>5980790</v>
      </c>
      <c r="E21" s="141">
        <v>6.4</v>
      </c>
      <c r="F21" s="121">
        <v>32629980</v>
      </c>
      <c r="G21" s="121"/>
      <c r="H21" s="121">
        <v>32629980</v>
      </c>
      <c r="I21" s="10">
        <v>53580800</v>
      </c>
      <c r="J21" s="238"/>
      <c r="L21" s="332">
        <v>16</v>
      </c>
      <c r="M21" s="238"/>
    </row>
    <row r="22" spans="1:16" ht="27.6" thickBot="1" x14ac:dyDescent="0.35">
      <c r="A22" s="136" t="str">
        <f t="shared" si="2"/>
        <v>B112</v>
      </c>
      <c r="B22" s="136" t="s">
        <v>169</v>
      </c>
      <c r="C22" s="136" t="s">
        <v>167</v>
      </c>
      <c r="D22" s="294">
        <v>514000</v>
      </c>
      <c r="E22" s="141">
        <v>3</v>
      </c>
      <c r="F22" s="121">
        <v>1870760</v>
      </c>
      <c r="G22" s="121"/>
      <c r="H22" s="121">
        <v>1870760</v>
      </c>
      <c r="I22">
        <v>2151000</v>
      </c>
      <c r="J22" s="238"/>
      <c r="L22" s="332">
        <v>17</v>
      </c>
      <c r="M22" s="238"/>
    </row>
    <row r="23" spans="1:16" ht="27.6" thickBot="1" x14ac:dyDescent="0.35">
      <c r="A23" s="136" t="str">
        <f t="shared" si="2"/>
        <v>B112</v>
      </c>
      <c r="B23" s="136" t="s">
        <v>170</v>
      </c>
      <c r="C23" s="136" t="s">
        <v>167</v>
      </c>
      <c r="D23" s="136">
        <v>4421000</v>
      </c>
      <c r="E23" s="125">
        <v>4</v>
      </c>
      <c r="F23" s="121">
        <v>15512000</v>
      </c>
      <c r="G23" s="121"/>
      <c r="H23" s="121">
        <v>15512000</v>
      </c>
      <c r="I23" s="101">
        <v>21072000</v>
      </c>
      <c r="J23" s="238"/>
      <c r="L23" s="332">
        <v>18</v>
      </c>
      <c r="M23" s="238"/>
    </row>
    <row r="24" spans="1:16" ht="27.6" thickBot="1" x14ac:dyDescent="0.35">
      <c r="A24" s="136" t="str">
        <f t="shared" si="2"/>
        <v>B112</v>
      </c>
      <c r="B24" s="136" t="s">
        <v>171</v>
      </c>
      <c r="C24" s="136" t="s">
        <v>167</v>
      </c>
      <c r="D24" s="136">
        <v>189000</v>
      </c>
      <c r="E24" s="125">
        <v>5</v>
      </c>
      <c r="F24" s="121">
        <v>1323000</v>
      </c>
      <c r="G24" s="121"/>
      <c r="H24" s="121">
        <v>1323000</v>
      </c>
      <c r="I24" s="101">
        <v>945000</v>
      </c>
      <c r="J24" s="238"/>
      <c r="L24" s="332">
        <v>19</v>
      </c>
      <c r="M24" s="238"/>
    </row>
    <row r="25" spans="1:16" ht="28.2" x14ac:dyDescent="0.3">
      <c r="A25" s="138"/>
      <c r="B25" s="138" t="s">
        <v>172</v>
      </c>
      <c r="C25" s="138" t="s">
        <v>153</v>
      </c>
      <c r="D25" s="138"/>
      <c r="E25" s="139"/>
      <c r="F25" s="140">
        <v>59785740</v>
      </c>
      <c r="G25" s="140"/>
      <c r="H25" s="140">
        <v>59785740</v>
      </c>
      <c r="I25" s="302">
        <f>SUM(I20:I24)</f>
        <v>89521944</v>
      </c>
      <c r="J25" s="315">
        <v>97490236</v>
      </c>
      <c r="K25" s="10"/>
      <c r="L25" s="10"/>
      <c r="M25" s="315">
        <v>110240144</v>
      </c>
    </row>
    <row r="26" spans="1:16" x14ac:dyDescent="0.3">
      <c r="A26" s="136" t="s">
        <v>173</v>
      </c>
      <c r="B26" s="136" t="s">
        <v>174</v>
      </c>
      <c r="C26" s="136" t="s">
        <v>167</v>
      </c>
      <c r="D26" s="136">
        <v>79610</v>
      </c>
      <c r="E26" s="125">
        <v>50</v>
      </c>
      <c r="F26" s="121">
        <v>4723840</v>
      </c>
      <c r="G26" s="121"/>
      <c r="H26" s="121">
        <v>4723840</v>
      </c>
      <c r="I26" s="101">
        <v>4243000</v>
      </c>
      <c r="J26" s="238">
        <v>4426000</v>
      </c>
      <c r="M26" s="238">
        <v>4426000</v>
      </c>
    </row>
    <row r="27" spans="1:16" x14ac:dyDescent="0.3">
      <c r="A27" s="136" t="str">
        <f>A26</f>
        <v>B113</v>
      </c>
      <c r="B27" s="136" t="s">
        <v>175</v>
      </c>
      <c r="C27" s="136" t="s">
        <v>167</v>
      </c>
      <c r="D27" s="136">
        <v>25000</v>
      </c>
      <c r="E27" s="125">
        <v>4</v>
      </c>
      <c r="F27" s="121">
        <v>100000</v>
      </c>
      <c r="G27" s="121"/>
      <c r="H27" s="121">
        <v>100000</v>
      </c>
      <c r="I27" s="101">
        <v>100000</v>
      </c>
      <c r="J27" s="238"/>
      <c r="M27" s="238"/>
    </row>
    <row r="28" spans="1:16" x14ac:dyDescent="0.3">
      <c r="A28" s="136" t="str">
        <f t="shared" ref="A28:A36" si="3">A27</f>
        <v>B113</v>
      </c>
      <c r="B28" s="136" t="s">
        <v>176</v>
      </c>
      <c r="C28" s="136" t="s">
        <v>167</v>
      </c>
      <c r="D28" s="136">
        <v>537000</v>
      </c>
      <c r="E28" s="125">
        <v>5</v>
      </c>
      <c r="F28" s="121">
        <v>2778780</v>
      </c>
      <c r="G28" s="121"/>
      <c r="H28" s="121">
        <v>2778780</v>
      </c>
      <c r="I28" s="101">
        <v>3012500</v>
      </c>
      <c r="J28" s="238"/>
      <c r="M28" s="238"/>
    </row>
    <row r="29" spans="1:16" ht="27" x14ac:dyDescent="0.3">
      <c r="A29" s="136" t="str">
        <f t="shared" si="3"/>
        <v>B113</v>
      </c>
      <c r="B29" s="136" t="s">
        <v>229</v>
      </c>
      <c r="C29" s="136" t="s">
        <v>167</v>
      </c>
      <c r="D29" s="136">
        <v>7560900</v>
      </c>
      <c r="E29" s="125">
        <v>0.5</v>
      </c>
      <c r="F29" s="121"/>
      <c r="G29" s="121"/>
      <c r="H29" s="121"/>
      <c r="I29" s="101">
        <v>3780450</v>
      </c>
      <c r="J29" s="238"/>
      <c r="M29" s="238"/>
    </row>
    <row r="30" spans="1:16" ht="27" x14ac:dyDescent="0.3">
      <c r="A30" s="136" t="str">
        <f>A28</f>
        <v>B113</v>
      </c>
      <c r="B30" s="136" t="s">
        <v>177</v>
      </c>
      <c r="C30" s="136" t="s">
        <v>167</v>
      </c>
      <c r="D30" s="136">
        <v>6276200</v>
      </c>
      <c r="E30" s="125">
        <v>2</v>
      </c>
      <c r="F30" s="121">
        <v>13632500</v>
      </c>
      <c r="G30" s="121"/>
      <c r="H30" s="121">
        <v>13632500</v>
      </c>
      <c r="I30" s="101">
        <v>13676000</v>
      </c>
      <c r="J30" s="238"/>
      <c r="M30" s="238"/>
    </row>
    <row r="31" spans="1:16" x14ac:dyDescent="0.3">
      <c r="A31" s="136" t="str">
        <f t="shared" si="3"/>
        <v>B113</v>
      </c>
      <c r="B31" s="136" t="s">
        <v>178</v>
      </c>
      <c r="C31" s="136" t="s">
        <v>153</v>
      </c>
      <c r="D31" s="136"/>
      <c r="E31" s="125"/>
      <c r="F31" s="121">
        <v>490000</v>
      </c>
      <c r="G31" s="121"/>
      <c r="H31" s="121">
        <v>490000</v>
      </c>
      <c r="I31" s="101">
        <v>276600</v>
      </c>
      <c r="J31" s="238"/>
      <c r="M31" s="238"/>
    </row>
    <row r="32" spans="1:16" ht="28.2" x14ac:dyDescent="0.3">
      <c r="A32" s="138" t="str">
        <f t="shared" si="3"/>
        <v>B113</v>
      </c>
      <c r="B32" s="138" t="s">
        <v>179</v>
      </c>
      <c r="C32" s="138" t="s">
        <v>153</v>
      </c>
      <c r="D32" s="138"/>
      <c r="E32" s="139"/>
      <c r="F32" s="140">
        <v>21725120</v>
      </c>
      <c r="G32" s="140"/>
      <c r="H32" s="140">
        <v>21725120</v>
      </c>
      <c r="I32" s="302">
        <f>SUM(I26:I31)</f>
        <v>25088550</v>
      </c>
      <c r="J32" s="315">
        <v>31134730</v>
      </c>
      <c r="L32" s="10"/>
      <c r="M32" s="315">
        <v>27972200</v>
      </c>
    </row>
    <row r="33" spans="1:13" x14ac:dyDescent="0.3">
      <c r="A33" s="136" t="str">
        <f t="shared" si="3"/>
        <v>B113</v>
      </c>
      <c r="B33" s="136" t="s">
        <v>180</v>
      </c>
      <c r="C33" s="136" t="s">
        <v>167</v>
      </c>
      <c r="D33" s="136">
        <v>2961000</v>
      </c>
      <c r="E33" s="125">
        <v>5.35</v>
      </c>
      <c r="F33" s="121">
        <v>15175686</v>
      </c>
      <c r="G33" s="121"/>
      <c r="H33" s="121">
        <v>15175686</v>
      </c>
      <c r="I33" s="101">
        <v>19367000</v>
      </c>
      <c r="J33" s="238"/>
      <c r="M33" s="238"/>
    </row>
    <row r="34" spans="1:13" x14ac:dyDescent="0.3">
      <c r="A34" s="136" t="str">
        <f t="shared" si="3"/>
        <v>B113</v>
      </c>
      <c r="B34" s="136" t="s">
        <v>181</v>
      </c>
      <c r="C34" s="136" t="s">
        <v>153</v>
      </c>
      <c r="D34" s="136">
        <v>0</v>
      </c>
      <c r="E34" s="125"/>
      <c r="F34" s="121">
        <v>27449876</v>
      </c>
      <c r="G34" s="121"/>
      <c r="H34" s="121">
        <v>27449876</v>
      </c>
      <c r="I34" s="101">
        <v>23637783</v>
      </c>
      <c r="J34" s="238"/>
      <c r="M34" s="238"/>
    </row>
    <row r="35" spans="1:13" ht="27" x14ac:dyDescent="0.3">
      <c r="A35" s="136" t="str">
        <f t="shared" si="3"/>
        <v>B113</v>
      </c>
      <c r="B35" s="136" t="s">
        <v>182</v>
      </c>
      <c r="C35" s="136" t="s">
        <v>183</v>
      </c>
      <c r="D35" s="136">
        <v>285</v>
      </c>
      <c r="E35" s="125">
        <v>86</v>
      </c>
      <c r="F35" s="121">
        <v>24510</v>
      </c>
      <c r="G35" s="121"/>
      <c r="H35" s="121">
        <v>24510</v>
      </c>
      <c r="I35" s="101">
        <v>57285</v>
      </c>
      <c r="J35" s="238"/>
      <c r="M35" s="238"/>
    </row>
    <row r="36" spans="1:13" ht="28.2" x14ac:dyDescent="0.3">
      <c r="A36" s="138" t="str">
        <f t="shared" si="3"/>
        <v>B113</v>
      </c>
      <c r="B36" s="138" t="s">
        <v>184</v>
      </c>
      <c r="C36" s="138" t="s">
        <v>163</v>
      </c>
      <c r="D36" s="138"/>
      <c r="E36" s="139"/>
      <c r="F36" s="140">
        <v>42650072</v>
      </c>
      <c r="G36" s="140"/>
      <c r="H36" s="140">
        <v>42650072</v>
      </c>
      <c r="I36" s="302">
        <v>41987495</v>
      </c>
      <c r="J36" s="315">
        <v>47551501</v>
      </c>
      <c r="M36" s="315">
        <v>47551501</v>
      </c>
    </row>
    <row r="37" spans="1:13" x14ac:dyDescent="0.3">
      <c r="A37" s="136"/>
      <c r="B37" s="136"/>
      <c r="C37" s="136"/>
      <c r="D37" s="136"/>
      <c r="E37" s="125"/>
      <c r="F37" s="121"/>
      <c r="G37" s="121"/>
      <c r="H37" s="121"/>
      <c r="I37" s="101"/>
      <c r="J37" s="238"/>
      <c r="M37" s="238"/>
    </row>
    <row r="38" spans="1:13" ht="27" x14ac:dyDescent="0.3">
      <c r="A38" s="136" t="s">
        <v>185</v>
      </c>
      <c r="B38" s="136" t="s">
        <v>186</v>
      </c>
      <c r="C38" s="136"/>
      <c r="D38" s="136"/>
      <c r="E38" s="125"/>
      <c r="F38" s="140">
        <v>3618150</v>
      </c>
      <c r="G38" s="140"/>
      <c r="H38" s="140">
        <v>3618150</v>
      </c>
      <c r="I38" s="302">
        <v>4403277</v>
      </c>
      <c r="J38" s="238">
        <v>4000000</v>
      </c>
      <c r="K38" s="10"/>
      <c r="M38" s="238">
        <v>4000000</v>
      </c>
    </row>
    <row r="39" spans="1:13" x14ac:dyDescent="0.3">
      <c r="A39" s="136" t="s">
        <v>185</v>
      </c>
      <c r="B39" s="136" t="s">
        <v>187</v>
      </c>
      <c r="C39" s="136" t="s">
        <v>153</v>
      </c>
      <c r="D39" s="136">
        <v>2213</v>
      </c>
      <c r="E39" s="125"/>
      <c r="F39" s="140">
        <v>4091837</v>
      </c>
      <c r="G39" s="140"/>
      <c r="H39" s="140">
        <v>4091837</v>
      </c>
      <c r="I39" s="302">
        <v>4021021</v>
      </c>
      <c r="J39" s="238">
        <v>3983400</v>
      </c>
      <c r="M39" s="238">
        <v>3983400</v>
      </c>
    </row>
    <row r="40" spans="1:13" x14ac:dyDescent="0.3">
      <c r="A40" s="136"/>
      <c r="B40" s="136" t="s">
        <v>188</v>
      </c>
      <c r="C40" s="136"/>
      <c r="D40" s="136"/>
      <c r="E40" s="125"/>
      <c r="F40" s="140"/>
      <c r="G40" s="140"/>
      <c r="H40" s="140"/>
      <c r="I40" s="302"/>
      <c r="J40" s="238"/>
      <c r="M40" s="238"/>
    </row>
    <row r="41" spans="1:13" x14ac:dyDescent="0.3">
      <c r="A41" s="142"/>
      <c r="B41" s="136" t="s">
        <v>189</v>
      </c>
      <c r="C41" s="136"/>
      <c r="D41" s="294">
        <v>0</v>
      </c>
      <c r="E41" s="121">
        <v>0</v>
      </c>
      <c r="F41" s="121"/>
      <c r="G41" s="121"/>
      <c r="H41" s="121"/>
      <c r="I41" s="101"/>
      <c r="J41" s="238"/>
      <c r="M41" s="238"/>
    </row>
    <row r="42" spans="1:13" x14ac:dyDescent="0.3">
      <c r="A42" s="142"/>
      <c r="B42" s="136" t="s">
        <v>190</v>
      </c>
      <c r="C42" s="136"/>
      <c r="D42" s="136"/>
      <c r="E42" s="125"/>
      <c r="F42" s="121"/>
      <c r="G42" s="121"/>
      <c r="H42" s="121"/>
      <c r="I42" s="101"/>
      <c r="J42" s="238"/>
      <c r="M42" s="238"/>
    </row>
    <row r="43" spans="1:13" x14ac:dyDescent="0.3">
      <c r="A43" s="142"/>
      <c r="B43" s="136" t="s">
        <v>191</v>
      </c>
      <c r="C43" s="136"/>
      <c r="D43" s="136"/>
      <c r="E43" s="125"/>
      <c r="F43" s="140">
        <v>10865400</v>
      </c>
      <c r="G43" s="140"/>
      <c r="H43" s="140">
        <v>10865400</v>
      </c>
      <c r="I43" s="302">
        <v>10039800</v>
      </c>
      <c r="J43" s="238"/>
      <c r="K43" s="10"/>
      <c r="M43" s="238"/>
    </row>
    <row r="44" spans="1:13" x14ac:dyDescent="0.3">
      <c r="A44" s="142"/>
      <c r="B44" s="136" t="s">
        <v>192</v>
      </c>
      <c r="C44" s="136"/>
      <c r="D44" s="136"/>
      <c r="E44" s="125"/>
      <c r="F44" s="140">
        <v>2053590</v>
      </c>
      <c r="G44" s="140"/>
      <c r="H44" s="140">
        <v>2053590</v>
      </c>
      <c r="I44" s="302">
        <v>2026920</v>
      </c>
      <c r="J44" s="238">
        <v>2100000</v>
      </c>
      <c r="M44" s="238">
        <v>2100000</v>
      </c>
    </row>
    <row r="45" spans="1:13" x14ac:dyDescent="0.3">
      <c r="A45" s="142"/>
      <c r="B45" s="136" t="s">
        <v>327</v>
      </c>
      <c r="C45" s="136"/>
      <c r="D45" s="136"/>
      <c r="E45" s="125"/>
      <c r="F45" s="140"/>
      <c r="G45" s="140"/>
      <c r="H45" s="140"/>
      <c r="I45" s="302"/>
      <c r="J45" s="238">
        <v>3123000</v>
      </c>
      <c r="M45" s="238">
        <v>2874972</v>
      </c>
    </row>
    <row r="46" spans="1:13" x14ac:dyDescent="0.3">
      <c r="A46" s="142"/>
      <c r="B46" s="136" t="s">
        <v>193</v>
      </c>
      <c r="C46" s="136"/>
      <c r="D46" s="136"/>
      <c r="E46" s="125"/>
      <c r="F46" s="140">
        <v>10000000</v>
      </c>
      <c r="G46" s="140"/>
      <c r="H46" s="140">
        <v>16803069</v>
      </c>
      <c r="I46" s="302">
        <v>16000000</v>
      </c>
      <c r="J46" s="238">
        <v>27000000</v>
      </c>
      <c r="K46" s="10"/>
      <c r="M46" s="238">
        <v>20000000</v>
      </c>
    </row>
    <row r="47" spans="1:13" x14ac:dyDescent="0.3">
      <c r="A47" s="142"/>
      <c r="B47" s="136" t="s">
        <v>194</v>
      </c>
      <c r="C47" s="136"/>
      <c r="D47" s="136"/>
      <c r="E47" s="125"/>
      <c r="F47" s="140">
        <v>10000000</v>
      </c>
      <c r="G47" s="140">
        <v>4498372</v>
      </c>
      <c r="H47" s="140">
        <f>F47+G47</f>
        <v>14498372</v>
      </c>
      <c r="I47" s="302"/>
      <c r="J47" s="238"/>
      <c r="M47" s="238"/>
    </row>
    <row r="48" spans="1:13" x14ac:dyDescent="0.3">
      <c r="A48" s="142" t="s">
        <v>195</v>
      </c>
      <c r="B48" s="125" t="s">
        <v>196</v>
      </c>
      <c r="C48" s="57"/>
      <c r="D48" s="57"/>
      <c r="E48" s="56"/>
      <c r="F48" s="56"/>
      <c r="G48" s="143">
        <v>1299121</v>
      </c>
      <c r="H48" s="140">
        <f>F48+G48</f>
        <v>1299121</v>
      </c>
      <c r="I48" s="302"/>
      <c r="J48" s="358">
        <v>115469694</v>
      </c>
      <c r="M48" s="238"/>
    </row>
    <row r="49" spans="1:15" ht="15.6" x14ac:dyDescent="0.3">
      <c r="A49" s="142"/>
      <c r="B49" s="144" t="s">
        <v>70</v>
      </c>
      <c r="C49" s="295"/>
      <c r="D49" s="295"/>
      <c r="E49" s="145"/>
      <c r="F49" s="146">
        <v>263409006</v>
      </c>
      <c r="G49" s="146">
        <f>SUM(G47:G48)</f>
        <v>5797493</v>
      </c>
      <c r="H49" s="146">
        <f>H18+H25+H32+H36+H38+H39+H43+H44+H46+H47+H48</f>
        <v>276009568</v>
      </c>
      <c r="I49" s="303">
        <f>I18+I25+I32+I36+I38+I39+I43+I44+I46+I47+I48</f>
        <v>300005544</v>
      </c>
      <c r="J49" s="314">
        <v>334877522</v>
      </c>
      <c r="K49" s="10">
        <v>12</v>
      </c>
      <c r="M49" s="314">
        <f>M18+M25+M32+M36+M38+M39+M43+M44+M45+M46</f>
        <v>357913002</v>
      </c>
      <c r="N49" s="10"/>
      <c r="O49" s="10"/>
    </row>
    <row r="50" spans="1:15" x14ac:dyDescent="0.3">
      <c r="A50" s="142"/>
      <c r="J50" s="358">
        <v>450347216</v>
      </c>
      <c r="M50" s="238"/>
    </row>
    <row r="51" spans="1:15" x14ac:dyDescent="0.3">
      <c r="A51" s="136"/>
      <c r="B51" s="136"/>
      <c r="C51" s="136"/>
      <c r="D51" s="136"/>
      <c r="E51" s="125"/>
      <c r="F51" s="121"/>
      <c r="G51" s="121"/>
      <c r="H51" s="121"/>
      <c r="I51" s="101"/>
      <c r="J51" s="238"/>
      <c r="M51" s="238"/>
    </row>
    <row r="53" spans="1:15" x14ac:dyDescent="0.3">
      <c r="H53" s="10"/>
      <c r="I53" s="10"/>
    </row>
  </sheetData>
  <mergeCells count="9">
    <mergeCell ref="F8:F9"/>
    <mergeCell ref="G8:G9"/>
    <mergeCell ref="H6:H7"/>
    <mergeCell ref="I6:I7"/>
    <mergeCell ref="M6:M7"/>
    <mergeCell ref="A1:C1"/>
    <mergeCell ref="A2:C2"/>
    <mergeCell ref="A5:F5"/>
    <mergeCell ref="J6:J7"/>
  </mergeCells>
  <phoneticPr fontId="22" type="noConversion"/>
  <pageMargins left="0.7" right="0.7" top="0.75" bottom="0.75" header="0.3" footer="0.3"/>
  <pageSetup paperSize="8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F6586-2748-4DF7-BA26-9666CA6AEF0F}">
  <dimension ref="A1:R19"/>
  <sheetViews>
    <sheetView workbookViewId="0">
      <selection activeCell="T20" sqref="T20"/>
    </sheetView>
  </sheetViews>
  <sheetFormatPr defaultRowHeight="14.4" x14ac:dyDescent="0.3"/>
  <cols>
    <col min="2" max="2" width="32.88671875" bestFit="1" customWidth="1"/>
    <col min="3" max="3" width="16.33203125" customWidth="1"/>
    <col min="4" max="4" width="26.44140625" hidden="1" customWidth="1"/>
    <col min="5" max="5" width="14.5546875" hidden="1" customWidth="1"/>
    <col min="6" max="6" width="20.5546875" hidden="1" customWidth="1"/>
    <col min="7" max="7" width="46.33203125" hidden="1" customWidth="1"/>
    <col min="8" max="8" width="9.6640625" hidden="1" customWidth="1"/>
    <col min="9" max="9" width="47.5546875" hidden="1" customWidth="1"/>
    <col min="10" max="10" width="11.33203125" hidden="1" customWidth="1"/>
    <col min="11" max="11" width="19" customWidth="1"/>
    <col min="12" max="12" width="17.88671875" customWidth="1"/>
    <col min="13" max="13" width="22.5546875" customWidth="1"/>
    <col min="14" max="14" width="28.109375" customWidth="1"/>
    <col min="18" max="18" width="10.88671875" bestFit="1" customWidth="1"/>
  </cols>
  <sheetData>
    <row r="1" spans="1:18" ht="15.75" customHeight="1" x14ac:dyDescent="0.3">
      <c r="A1" s="2"/>
      <c r="B1" s="391" t="s">
        <v>142</v>
      </c>
      <c r="C1" s="391"/>
      <c r="D1" s="391"/>
      <c r="E1" s="391"/>
      <c r="F1" s="2"/>
      <c r="G1" s="2"/>
      <c r="H1" s="2"/>
      <c r="I1" s="2"/>
      <c r="J1" s="2"/>
      <c r="K1" s="2"/>
      <c r="L1" s="5"/>
    </row>
    <row r="2" spans="1:18" ht="15.75" customHeight="1" x14ac:dyDescent="0.3">
      <c r="A2" s="2"/>
      <c r="B2" s="391"/>
      <c r="C2" s="391"/>
      <c r="D2" s="391"/>
      <c r="E2" s="391"/>
      <c r="F2" s="2"/>
      <c r="G2" s="2"/>
      <c r="H2" s="2"/>
      <c r="I2" s="2"/>
      <c r="J2" s="2"/>
      <c r="K2" s="2"/>
      <c r="L2" s="5"/>
    </row>
    <row r="3" spans="1:18" ht="15.75" customHeight="1" x14ac:dyDescent="0.3">
      <c r="A3" s="2"/>
      <c r="B3" s="2"/>
      <c r="C3" s="5"/>
      <c r="D3" s="2"/>
      <c r="E3" s="2"/>
      <c r="F3" s="2"/>
      <c r="G3" s="2"/>
      <c r="H3" s="2"/>
      <c r="I3" s="2"/>
      <c r="J3" s="2"/>
      <c r="K3" s="2"/>
      <c r="L3" s="5"/>
    </row>
    <row r="4" spans="1:18" ht="16.5" customHeight="1" x14ac:dyDescent="0.3">
      <c r="A4" s="2"/>
      <c r="B4" s="392"/>
      <c r="C4" s="392"/>
      <c r="D4" s="392"/>
      <c r="E4" s="392"/>
      <c r="F4" s="2"/>
      <c r="G4" s="2"/>
      <c r="H4" s="2"/>
      <c r="I4" s="2"/>
      <c r="J4" s="2"/>
      <c r="K4" s="2"/>
      <c r="L4" s="5"/>
    </row>
    <row r="5" spans="1:18" ht="16.5" customHeight="1" x14ac:dyDescent="0.3">
      <c r="A5" s="2"/>
      <c r="B5" s="15"/>
      <c r="C5" s="28"/>
      <c r="F5" s="2"/>
      <c r="G5" s="2"/>
      <c r="H5" s="2"/>
      <c r="I5" s="2"/>
      <c r="J5" s="2"/>
      <c r="K5" s="2"/>
      <c r="L5" s="5"/>
    </row>
    <row r="6" spans="1:18" ht="16.5" customHeight="1" thickBot="1" x14ac:dyDescent="0.35">
      <c r="A6" s="2"/>
      <c r="B6" s="393"/>
      <c r="C6" s="393"/>
      <c r="D6" s="393"/>
      <c r="E6" s="393"/>
      <c r="F6" s="2"/>
      <c r="G6" s="31"/>
      <c r="H6" s="2"/>
      <c r="I6" s="31"/>
      <c r="J6" s="2"/>
      <c r="K6" s="13"/>
      <c r="L6" s="13"/>
      <c r="M6" s="13"/>
      <c r="N6" s="13" t="s">
        <v>72</v>
      </c>
    </row>
    <row r="7" spans="1:18" ht="16.5" customHeight="1" x14ac:dyDescent="0.3">
      <c r="A7" s="2"/>
      <c r="B7" s="394" t="s">
        <v>39</v>
      </c>
      <c r="C7" s="388" t="s">
        <v>47</v>
      </c>
      <c r="D7" s="396" t="s">
        <v>14</v>
      </c>
      <c r="E7" s="399" t="s">
        <v>15</v>
      </c>
      <c r="F7" s="402" t="s">
        <v>16</v>
      </c>
      <c r="G7" s="405" t="s">
        <v>17</v>
      </c>
      <c r="H7" s="402" t="s">
        <v>16</v>
      </c>
      <c r="I7" s="405" t="s">
        <v>18</v>
      </c>
      <c r="J7" s="402" t="s">
        <v>16</v>
      </c>
      <c r="K7" s="388" t="s">
        <v>125</v>
      </c>
      <c r="L7" s="388" t="s">
        <v>344</v>
      </c>
      <c r="M7" s="388" t="s">
        <v>345</v>
      </c>
      <c r="N7" s="388" t="s">
        <v>346</v>
      </c>
      <c r="R7" s="10"/>
    </row>
    <row r="8" spans="1:18" ht="16.5" customHeight="1" thickBot="1" x14ac:dyDescent="0.35">
      <c r="A8" s="2"/>
      <c r="B8" s="395"/>
      <c r="C8" s="389"/>
      <c r="D8" s="397"/>
      <c r="E8" s="400"/>
      <c r="F8" s="403"/>
      <c r="G8" s="406"/>
      <c r="H8" s="403"/>
      <c r="I8" s="406"/>
      <c r="J8" s="403"/>
      <c r="K8" s="389"/>
      <c r="L8" s="389"/>
      <c r="M8" s="389"/>
      <c r="N8" s="389"/>
      <c r="R8" s="10"/>
    </row>
    <row r="9" spans="1:18" ht="16.2" thickBot="1" x14ac:dyDescent="0.35">
      <c r="A9" s="2"/>
      <c r="B9" s="14" t="s">
        <v>40</v>
      </c>
      <c r="C9" s="390"/>
      <c r="D9" s="398"/>
      <c r="E9" s="401"/>
      <c r="F9" s="404"/>
      <c r="G9" s="407"/>
      <c r="H9" s="404"/>
      <c r="I9" s="407"/>
      <c r="J9" s="404"/>
      <c r="K9" s="390"/>
      <c r="L9" s="390"/>
      <c r="M9" s="390"/>
      <c r="N9" s="390"/>
      <c r="R9" s="10"/>
    </row>
    <row r="10" spans="1:18" ht="16.2" thickBot="1" x14ac:dyDescent="0.35">
      <c r="A10" s="2"/>
      <c r="B10" s="7" t="s">
        <v>41</v>
      </c>
      <c r="C10" s="8">
        <v>135000000</v>
      </c>
      <c r="D10" s="7"/>
      <c r="E10" s="8">
        <f t="shared" ref="E10:E15" si="0">SUM(C10:D10)</f>
        <v>135000000</v>
      </c>
      <c r="F10" s="7">
        <v>0</v>
      </c>
      <c r="G10" s="8">
        <f t="shared" ref="G10:G15" si="1">E10+F10</f>
        <v>135000000</v>
      </c>
      <c r="H10" s="7">
        <v>0</v>
      </c>
      <c r="I10" s="8">
        <f t="shared" ref="I10:I16" si="2">G10+H10</f>
        <v>135000000</v>
      </c>
      <c r="J10" s="8">
        <v>0</v>
      </c>
      <c r="K10" s="8">
        <v>135000000</v>
      </c>
      <c r="L10" s="8">
        <v>144000000</v>
      </c>
      <c r="M10" s="8">
        <v>140000000</v>
      </c>
      <c r="N10" s="8">
        <v>165000000</v>
      </c>
      <c r="R10" s="10"/>
    </row>
    <row r="11" spans="1:18" ht="16.2" thickBot="1" x14ac:dyDescent="0.35">
      <c r="A11" s="2"/>
      <c r="B11" s="7" t="s">
        <v>42</v>
      </c>
      <c r="C11" s="8">
        <v>44700000</v>
      </c>
      <c r="D11" s="7"/>
      <c r="E11" s="8">
        <f t="shared" si="0"/>
        <v>44700000</v>
      </c>
      <c r="F11" s="7">
        <v>0</v>
      </c>
      <c r="G11" s="8">
        <f t="shared" si="1"/>
        <v>44700000</v>
      </c>
      <c r="H11" s="7">
        <v>0</v>
      </c>
      <c r="I11" s="8">
        <f t="shared" si="2"/>
        <v>44700000</v>
      </c>
      <c r="J11" s="8">
        <v>4700000</v>
      </c>
      <c r="K11" s="8">
        <v>35000000</v>
      </c>
      <c r="L11" s="8">
        <v>46000000</v>
      </c>
      <c r="M11" s="8">
        <v>40000000</v>
      </c>
      <c r="N11" s="8">
        <v>40000000</v>
      </c>
      <c r="R11" s="10"/>
    </row>
    <row r="12" spans="1:18" ht="16.2" thickBot="1" x14ac:dyDescent="0.35">
      <c r="A12" s="2"/>
      <c r="B12" s="7" t="s">
        <v>43</v>
      </c>
      <c r="C12" s="8">
        <v>4800000</v>
      </c>
      <c r="D12" s="7"/>
      <c r="E12" s="8">
        <f t="shared" si="0"/>
        <v>4800000</v>
      </c>
      <c r="F12" s="7">
        <v>0</v>
      </c>
      <c r="G12" s="8">
        <f t="shared" si="1"/>
        <v>4800000</v>
      </c>
      <c r="H12" s="7">
        <v>0</v>
      </c>
      <c r="I12" s="8">
        <f t="shared" si="2"/>
        <v>4800000</v>
      </c>
      <c r="J12" s="8">
        <v>0</v>
      </c>
      <c r="K12" s="8">
        <v>4500000</v>
      </c>
      <c r="L12" s="8">
        <v>4600000</v>
      </c>
      <c r="M12" s="8">
        <v>4500000</v>
      </c>
      <c r="N12" s="8">
        <v>4500000</v>
      </c>
      <c r="R12" s="10"/>
    </row>
    <row r="13" spans="1:18" ht="16.2" thickBot="1" x14ac:dyDescent="0.35">
      <c r="A13" s="2"/>
      <c r="B13" s="7" t="s">
        <v>44</v>
      </c>
      <c r="C13" s="8">
        <v>60000000</v>
      </c>
      <c r="D13" s="8">
        <v>-10000000</v>
      </c>
      <c r="E13" s="8">
        <f t="shared" si="0"/>
        <v>50000000</v>
      </c>
      <c r="F13" s="7">
        <v>0</v>
      </c>
      <c r="G13" s="8">
        <f t="shared" si="1"/>
        <v>50000000</v>
      </c>
      <c r="H13" s="7">
        <v>0</v>
      </c>
      <c r="I13" s="8">
        <f t="shared" si="2"/>
        <v>50000000</v>
      </c>
      <c r="J13" s="8">
        <v>25000000</v>
      </c>
      <c r="K13" s="8">
        <v>50000000</v>
      </c>
      <c r="L13" s="8">
        <v>55000000</v>
      </c>
      <c r="M13" s="8">
        <v>50000000</v>
      </c>
      <c r="N13" s="8">
        <v>57000000</v>
      </c>
      <c r="R13" s="10"/>
    </row>
    <row r="14" spans="1:18" ht="31.8" thickBot="1" x14ac:dyDescent="0.35">
      <c r="A14" s="2"/>
      <c r="B14" s="52" t="s">
        <v>45</v>
      </c>
      <c r="C14" s="53">
        <v>75300000</v>
      </c>
      <c r="D14" s="7"/>
      <c r="E14" s="8">
        <f t="shared" si="0"/>
        <v>75300000</v>
      </c>
      <c r="F14" s="7">
        <v>0</v>
      </c>
      <c r="G14" s="8">
        <f t="shared" si="1"/>
        <v>75300000</v>
      </c>
      <c r="H14" s="7">
        <v>0</v>
      </c>
      <c r="I14" s="8">
        <f t="shared" si="2"/>
        <v>75300000</v>
      </c>
      <c r="J14" s="8">
        <v>30300000</v>
      </c>
      <c r="K14" s="8">
        <v>97000000</v>
      </c>
      <c r="L14" s="8">
        <v>113000000</v>
      </c>
      <c r="M14" s="8">
        <v>168000000</v>
      </c>
      <c r="N14" s="8">
        <v>145000000</v>
      </c>
    </row>
    <row r="15" spans="1:18" ht="16.2" thickBot="1" x14ac:dyDescent="0.35">
      <c r="A15" s="2"/>
      <c r="B15" s="52" t="s">
        <v>46</v>
      </c>
      <c r="C15" s="53">
        <v>1000000</v>
      </c>
      <c r="D15" s="7"/>
      <c r="E15" s="8">
        <f t="shared" si="0"/>
        <v>1000000</v>
      </c>
      <c r="F15" s="7">
        <v>0</v>
      </c>
      <c r="G15" s="8">
        <f t="shared" si="1"/>
        <v>1000000</v>
      </c>
      <c r="H15" s="7">
        <v>0</v>
      </c>
      <c r="I15" s="8">
        <f t="shared" si="2"/>
        <v>1000000</v>
      </c>
      <c r="J15" s="8">
        <v>0</v>
      </c>
      <c r="K15" s="8">
        <f>I15+J15</f>
        <v>1000000</v>
      </c>
      <c r="L15" s="8">
        <v>2400000</v>
      </c>
      <c r="M15" s="8">
        <v>1500000</v>
      </c>
      <c r="N15" s="8">
        <v>1500000</v>
      </c>
    </row>
    <row r="16" spans="1:18" ht="16.2" thickBot="1" x14ac:dyDescent="0.35">
      <c r="A16" s="4"/>
      <c r="B16" s="6" t="s">
        <v>0</v>
      </c>
      <c r="C16" s="9">
        <f>SUM(C10:C15)</f>
        <v>320800000</v>
      </c>
      <c r="D16" s="9">
        <f>SUM(D10:D15)</f>
        <v>-10000000</v>
      </c>
      <c r="E16" s="9">
        <f>SUM(E10:E15)</f>
        <v>310800000</v>
      </c>
      <c r="F16" s="6">
        <f>SUM(F10:F15)</f>
        <v>0</v>
      </c>
      <c r="G16" s="9">
        <f>SUM(G10:G15)</f>
        <v>310800000</v>
      </c>
      <c r="H16" s="7">
        <v>0</v>
      </c>
      <c r="I16" s="9">
        <f t="shared" si="2"/>
        <v>310800000</v>
      </c>
      <c r="J16" s="8">
        <f>SUM(J10:J15)</f>
        <v>60000000</v>
      </c>
      <c r="K16" s="9">
        <f>SUM(K10:K15)</f>
        <v>322500000</v>
      </c>
      <c r="L16" s="9">
        <f>SUM(L10:L15)</f>
        <v>365000000</v>
      </c>
      <c r="M16" s="9">
        <f>SUM(M10:M15)</f>
        <v>404000000</v>
      </c>
      <c r="N16" s="9">
        <f>SUM(N10:N15)</f>
        <v>413000000</v>
      </c>
    </row>
    <row r="17" spans="1:12" ht="15.6" x14ac:dyDescent="0.3">
      <c r="A17" s="2"/>
      <c r="B17" s="2"/>
      <c r="C17" s="5"/>
      <c r="D17" s="2"/>
      <c r="E17" s="2"/>
      <c r="F17" s="2"/>
      <c r="G17" s="2"/>
      <c r="H17" s="2"/>
      <c r="I17" s="2"/>
      <c r="J17" s="2"/>
      <c r="K17" s="2"/>
      <c r="L17" s="5"/>
    </row>
    <row r="18" spans="1:12" ht="15.6" x14ac:dyDescent="0.3">
      <c r="A18" s="2"/>
      <c r="B18" s="2"/>
      <c r="C18" s="5"/>
      <c r="D18" s="2"/>
      <c r="E18" s="2"/>
      <c r="F18" s="2"/>
      <c r="G18" s="2"/>
      <c r="H18" s="2"/>
      <c r="I18" s="2"/>
      <c r="J18" s="2"/>
      <c r="K18" s="2"/>
      <c r="L18" s="5"/>
    </row>
    <row r="19" spans="1:12" ht="15.6" x14ac:dyDescent="0.3">
      <c r="A19" s="2"/>
      <c r="B19" s="2"/>
      <c r="C19" s="5"/>
      <c r="D19" s="2"/>
      <c r="E19" s="2"/>
      <c r="F19" s="2"/>
      <c r="G19" s="2"/>
      <c r="H19" s="2"/>
      <c r="I19" s="2"/>
      <c r="J19" s="2"/>
      <c r="K19" s="2"/>
      <c r="L19" s="5"/>
    </row>
  </sheetData>
  <mergeCells count="16">
    <mergeCell ref="N7:N9"/>
    <mergeCell ref="M7:M9"/>
    <mergeCell ref="L7:L9"/>
    <mergeCell ref="K7:K9"/>
    <mergeCell ref="B1:E2"/>
    <mergeCell ref="B4:E4"/>
    <mergeCell ref="B6:E6"/>
    <mergeCell ref="B7:B8"/>
    <mergeCell ref="C7:C9"/>
    <mergeCell ref="D7:D9"/>
    <mergeCell ref="E7:E9"/>
    <mergeCell ref="F7:F9"/>
    <mergeCell ref="G7:G9"/>
    <mergeCell ref="H7:H9"/>
    <mergeCell ref="I7:I9"/>
    <mergeCell ref="J7:J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DF76B-B420-4641-84B5-4EF1D7D6250B}">
  <sheetPr>
    <pageSetUpPr fitToPage="1"/>
  </sheetPr>
  <dimension ref="B2:U25"/>
  <sheetViews>
    <sheetView zoomScale="96" zoomScaleNormal="96" workbookViewId="0">
      <selection activeCell="A12" sqref="A12:XFD12"/>
    </sheetView>
  </sheetViews>
  <sheetFormatPr defaultRowHeight="14.4" x14ac:dyDescent="0.3"/>
  <cols>
    <col min="2" max="2" width="116.6640625" customWidth="1"/>
    <col min="3" max="3" width="54" hidden="1" customWidth="1"/>
    <col min="4" max="4" width="22.88671875" hidden="1" customWidth="1"/>
    <col min="5" max="5" width="18" hidden="1" customWidth="1"/>
    <col min="6" max="6" width="25.88671875" customWidth="1"/>
    <col min="7" max="7" width="32.109375" customWidth="1"/>
    <col min="8" max="8" width="25" hidden="1" customWidth="1"/>
    <col min="9" max="11" width="0" hidden="1" customWidth="1"/>
    <col min="12" max="12" width="11.33203125" hidden="1" customWidth="1"/>
    <col min="13" max="15" width="0" hidden="1" customWidth="1"/>
    <col min="17" max="18" width="10.44140625" hidden="1" customWidth="1"/>
    <col min="19" max="20" width="0" hidden="1" customWidth="1"/>
    <col min="21" max="21" width="11.33203125" bestFit="1" customWidth="1"/>
  </cols>
  <sheetData>
    <row r="2" spans="2:21" ht="17.399999999999999" x14ac:dyDescent="0.3">
      <c r="B2" s="58" t="s">
        <v>68</v>
      </c>
      <c r="E2">
        <v>455402813</v>
      </c>
    </row>
    <row r="5" spans="2:21" ht="15.6" x14ac:dyDescent="0.3">
      <c r="B5" s="51"/>
      <c r="C5" s="51"/>
      <c r="D5" s="199"/>
      <c r="E5" s="199"/>
      <c r="F5" s="199"/>
      <c r="G5" s="199" t="s">
        <v>72</v>
      </c>
    </row>
    <row r="6" spans="2:21" ht="15.6" x14ac:dyDescent="0.3">
      <c r="B6" s="55" t="s">
        <v>61</v>
      </c>
      <c r="C6" s="55" t="s">
        <v>38</v>
      </c>
      <c r="D6" s="200" t="s">
        <v>71</v>
      </c>
      <c r="E6" s="200" t="s">
        <v>73</v>
      </c>
      <c r="F6" s="200" t="s">
        <v>298</v>
      </c>
      <c r="G6" s="200" t="s">
        <v>300</v>
      </c>
    </row>
    <row r="7" spans="2:21" ht="15.6" x14ac:dyDescent="0.3">
      <c r="B7" s="38" t="s">
        <v>62</v>
      </c>
      <c r="C7" s="41">
        <v>13200000</v>
      </c>
      <c r="D7" s="41">
        <v>16000000</v>
      </c>
      <c r="E7" s="41">
        <v>20000000</v>
      </c>
      <c r="F7" s="41">
        <v>15000000</v>
      </c>
      <c r="G7" s="41">
        <v>16000000</v>
      </c>
    </row>
    <row r="8" spans="2:21" ht="15.6" x14ac:dyDescent="0.3">
      <c r="B8" s="38" t="s">
        <v>309</v>
      </c>
      <c r="C8" s="41">
        <v>61407000</v>
      </c>
      <c r="D8" s="41">
        <v>72651000</v>
      </c>
      <c r="E8" s="41">
        <v>75000000</v>
      </c>
      <c r="F8" s="41">
        <v>74141579</v>
      </c>
      <c r="G8" s="41">
        <v>75000000</v>
      </c>
      <c r="U8" s="10"/>
    </row>
    <row r="9" spans="2:21" ht="31.2" x14ac:dyDescent="0.3">
      <c r="B9" s="297" t="s">
        <v>325</v>
      </c>
      <c r="C9" s="41">
        <v>29242000</v>
      </c>
      <c r="D9" s="41">
        <v>27884120</v>
      </c>
      <c r="E9" s="41">
        <v>25000000</v>
      </c>
      <c r="F9" s="41">
        <v>25000000</v>
      </c>
      <c r="G9" s="41">
        <v>25000000</v>
      </c>
    </row>
    <row r="10" spans="2:21" ht="15.6" x14ac:dyDescent="0.3">
      <c r="B10" s="38" t="s">
        <v>398</v>
      </c>
      <c r="C10" s="41"/>
      <c r="D10" s="41">
        <v>18625820</v>
      </c>
      <c r="E10" s="41">
        <v>15000000</v>
      </c>
      <c r="F10" s="41">
        <v>15000000</v>
      </c>
      <c r="G10" s="41">
        <v>10000000</v>
      </c>
    </row>
    <row r="11" spans="2:21" ht="15.6" x14ac:dyDescent="0.3">
      <c r="B11" s="38" t="s">
        <v>308</v>
      </c>
      <c r="C11" s="41">
        <v>25163</v>
      </c>
      <c r="D11" s="41">
        <v>93286931</v>
      </c>
      <c r="E11" s="41">
        <v>95000000</v>
      </c>
      <c r="F11" s="41">
        <v>95000000</v>
      </c>
      <c r="G11" s="41">
        <v>100000000</v>
      </c>
    </row>
    <row r="12" spans="2:21" ht="15.6" x14ac:dyDescent="0.3">
      <c r="B12" s="38" t="s">
        <v>11</v>
      </c>
      <c r="C12" s="41">
        <v>42856000</v>
      </c>
      <c r="D12" s="41">
        <v>70000000</v>
      </c>
      <c r="E12" s="41">
        <v>101538813</v>
      </c>
      <c r="F12" s="41">
        <v>75000000</v>
      </c>
      <c r="G12" s="41">
        <v>45000000</v>
      </c>
    </row>
    <row r="13" spans="2:21" ht="15.6" x14ac:dyDescent="0.3">
      <c r="B13" s="38" t="s">
        <v>343</v>
      </c>
      <c r="C13" s="41">
        <v>58053000000</v>
      </c>
      <c r="D13" s="41">
        <v>61777000</v>
      </c>
      <c r="E13" s="41"/>
      <c r="F13" s="41">
        <v>51000000</v>
      </c>
      <c r="G13" s="41">
        <v>35000000</v>
      </c>
    </row>
    <row r="14" spans="2:21" ht="15.6" x14ac:dyDescent="0.3">
      <c r="B14" s="38" t="s">
        <v>324</v>
      </c>
      <c r="C14" s="41"/>
      <c r="D14" s="41">
        <v>3864000</v>
      </c>
      <c r="E14" s="41">
        <v>3864000</v>
      </c>
      <c r="F14" s="41">
        <v>4000000</v>
      </c>
      <c r="G14" s="41">
        <v>4000000</v>
      </c>
      <c r="Q14">
        <v>455402813</v>
      </c>
    </row>
    <row r="15" spans="2:21" ht="15.6" x14ac:dyDescent="0.3">
      <c r="B15" s="38" t="s">
        <v>59</v>
      </c>
      <c r="C15" s="41">
        <v>42217000</v>
      </c>
      <c r="D15" s="41">
        <v>60000000</v>
      </c>
      <c r="E15" s="41">
        <v>70000000</v>
      </c>
      <c r="F15" s="41">
        <v>50000000</v>
      </c>
      <c r="G15" s="41">
        <v>50000000</v>
      </c>
    </row>
    <row r="16" spans="2:21" ht="15.6" x14ac:dyDescent="0.3">
      <c r="B16" s="38" t="s">
        <v>60</v>
      </c>
      <c r="C16" s="41">
        <v>17043000</v>
      </c>
      <c r="D16" s="41">
        <v>12000000</v>
      </c>
      <c r="E16" s="41">
        <v>12000000</v>
      </c>
      <c r="F16" s="41"/>
      <c r="G16" s="41"/>
    </row>
    <row r="17" spans="2:18" ht="15.6" x14ac:dyDescent="0.3">
      <c r="B17" s="55" t="s">
        <v>63</v>
      </c>
      <c r="C17" s="200">
        <f>SUM(C7:C16)</f>
        <v>58258990163</v>
      </c>
      <c r="D17" s="200">
        <f>SUM(D7:D16)</f>
        <v>436088871</v>
      </c>
      <c r="E17" s="200">
        <f>SUM(E7:E16)</f>
        <v>417402813</v>
      </c>
      <c r="F17" s="200">
        <f>SUM(F7:F16)</f>
        <v>404141579</v>
      </c>
      <c r="G17" s="200">
        <f>SUM(G7:G16)</f>
        <v>360000000</v>
      </c>
      <c r="H17" s="10"/>
      <c r="L17" s="10"/>
    </row>
    <row r="18" spans="2:18" ht="15.6" x14ac:dyDescent="0.3">
      <c r="B18" s="201"/>
      <c r="C18" s="202"/>
      <c r="D18" s="203"/>
      <c r="E18" s="338">
        <v>455402813</v>
      </c>
      <c r="F18" s="203"/>
      <c r="G18" s="203"/>
      <c r="Q18">
        <v>79883116</v>
      </c>
    </row>
    <row r="19" spans="2:18" ht="33.75" customHeight="1" x14ac:dyDescent="0.3">
      <c r="B19" s="55" t="s">
        <v>69</v>
      </c>
      <c r="C19" s="200" t="e">
        <f>#REF!</f>
        <v>#REF!</v>
      </c>
      <c r="D19" s="200">
        <f>'Átadott pénzeszközök'!H24</f>
        <v>297318640</v>
      </c>
      <c r="E19" s="200">
        <f>'Átadott pénzeszközök'!I24</f>
        <v>333228777</v>
      </c>
      <c r="F19" s="200">
        <f>'Átadott pénzeszközök'!O24</f>
        <v>437752117</v>
      </c>
      <c r="G19" s="200">
        <f>'Átadott pénzeszközök'!P24</f>
        <v>316273278</v>
      </c>
      <c r="Q19">
        <v>376754850</v>
      </c>
      <c r="R19">
        <f>SUM(Q18:Q19)</f>
        <v>456637966</v>
      </c>
    </row>
    <row r="20" spans="2:18" ht="15.6" x14ac:dyDescent="0.3">
      <c r="B20" s="51"/>
      <c r="C20" s="59"/>
      <c r="D20" s="59"/>
      <c r="E20" s="59"/>
      <c r="F20" s="59"/>
      <c r="G20" s="59"/>
    </row>
    <row r="21" spans="2:18" ht="15.6" x14ac:dyDescent="0.3">
      <c r="B21" s="55" t="s">
        <v>64</v>
      </c>
      <c r="C21" s="200">
        <v>8000000</v>
      </c>
      <c r="D21" s="200">
        <v>8000000</v>
      </c>
      <c r="E21" s="200">
        <v>10500000</v>
      </c>
      <c r="F21" s="200">
        <v>10500000</v>
      </c>
      <c r="G21" s="200">
        <v>8000000</v>
      </c>
    </row>
    <row r="22" spans="2:18" ht="15.6" x14ac:dyDescent="0.3">
      <c r="B22" s="38"/>
      <c r="C22" s="41"/>
      <c r="D22" s="41"/>
      <c r="E22" s="41"/>
      <c r="F22" s="41"/>
      <c r="G22" s="41"/>
    </row>
    <row r="23" spans="2:18" ht="15.6" x14ac:dyDescent="0.3">
      <c r="B23" s="51"/>
      <c r="C23" s="59"/>
      <c r="D23" s="59"/>
      <c r="E23" s="59"/>
    </row>
    <row r="24" spans="2:18" ht="15.6" x14ac:dyDescent="0.3">
      <c r="B24" s="51"/>
      <c r="C24" s="59"/>
      <c r="D24" s="59"/>
      <c r="E24" s="59"/>
    </row>
    <row r="25" spans="2:18" ht="15.6" x14ac:dyDescent="0.3">
      <c r="B25" s="51"/>
      <c r="C25" s="59"/>
      <c r="D25" s="59"/>
      <c r="E25" s="59"/>
    </row>
  </sheetData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2026. évi I.forduló</vt:lpstr>
      <vt:lpstr>Önkormányzat</vt:lpstr>
      <vt:lpstr>Intézm.összesen</vt:lpstr>
      <vt:lpstr>Balatonszemesi Közös Önk.Hiv.</vt:lpstr>
      <vt:lpstr>Latinovits Zoltán Műv.</vt:lpstr>
      <vt:lpstr>Önkormányzat egyéb bevételek</vt:lpstr>
      <vt:lpstr>Állami támogatások</vt:lpstr>
      <vt:lpstr>Adók </vt:lpstr>
      <vt:lpstr>Önkormányzat kiadásai</vt:lpstr>
      <vt:lpstr>Átadott pénzeszközök</vt:lpstr>
      <vt:lpstr>Beruházások</vt:lpstr>
      <vt:lpstr>Élményfürdő bevétel-kiadás</vt:lpstr>
      <vt:lpstr>Civil szervezetek támogatása</vt:lpstr>
      <vt:lpstr>Óvoda finanszírozás bemutatása</vt:lpstr>
      <vt:lpstr>"Szemesért" Kft.</vt:lpstr>
      <vt:lpstr>Tartalék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2026-01-28T13:02:00Z</cp:lastPrinted>
  <dcterms:created xsi:type="dcterms:W3CDTF">2023-01-17T07:54:30Z</dcterms:created>
  <dcterms:modified xsi:type="dcterms:W3CDTF">2026-01-30T10:08:32Z</dcterms:modified>
</cp:coreProperties>
</file>